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codeName="ThisWorkbook"/>
  <mc:AlternateContent xmlns:mc="http://schemas.openxmlformats.org/markup-compatibility/2006">
    <mc:Choice Requires="x15">
      <x15ac:absPath xmlns:x15ac="http://schemas.microsoft.com/office/spreadsheetml/2010/11/ac" url="/Users/pamelastansbury/Library/Mobile Documents/com~apple~CloudDocs/Awesome Energy Admin/Hydro Generation Data/2025 published generation data/2025-04 April/"/>
    </mc:Choice>
  </mc:AlternateContent>
  <xr:revisionPtr revIDLastSave="0" documentId="13_ncr:1_{71D1AFDF-ABA7-0543-879B-CDE83F8C4E23}" xr6:coauthVersionLast="47" xr6:coauthVersionMax="47" xr10:uidLastSave="{00000000-0000-0000-0000-000000000000}"/>
  <bookViews>
    <workbookView xWindow="4240" yWindow="760" windowWidth="26000" windowHeight="17720" tabRatio="500" xr2:uid="{00000000-000D-0000-FFFF-FFFF00000000}"/>
  </bookViews>
  <sheets>
    <sheet name="2025 Generation" sheetId="29" r:id="rId1"/>
    <sheet name="2025 Graphs" sheetId="28" r:id="rId2"/>
  </sheets>
  <definedNames>
    <definedName name="_xlnm.Print_Area" localSheetId="0">'2025 Generation'!$A$1:$S$44</definedName>
    <definedName name="_xlnm.Print_Area" localSheetId="1">'2025 Graphs'!$A$53:$S$107</definedName>
  </definedName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9" l="1"/>
  <c r="P9" i="29"/>
  <c r="Q9" i="29" s="1"/>
  <c r="D2" i="29" l="1"/>
  <c r="E115" i="28"/>
  <c r="D38" i="29" l="1"/>
  <c r="B28" i="29"/>
  <c r="B27" i="29"/>
  <c r="B26" i="29"/>
  <c r="P7" i="29" s="1"/>
  <c r="P17" i="29" l="1"/>
  <c r="F112" i="28"/>
  <c r="F114" i="28" s="1"/>
  <c r="G112" i="28"/>
  <c r="B37" i="29"/>
  <c r="C37" i="29"/>
  <c r="B2" i="29"/>
  <c r="D37" i="29"/>
  <c r="H112" i="28"/>
  <c r="I112" i="28"/>
  <c r="J112" i="28"/>
  <c r="K112" i="28"/>
  <c r="L112" i="28"/>
  <c r="M112" i="28"/>
  <c r="N112" i="28"/>
  <c r="O112" i="28"/>
  <c r="P112" i="28"/>
  <c r="E114" i="28"/>
  <c r="E116" i="28"/>
  <c r="Q57" i="28"/>
  <c r="E37" i="29"/>
  <c r="F37" i="29"/>
  <c r="G37" i="29"/>
  <c r="H37" i="29"/>
  <c r="I37" i="29"/>
  <c r="J37" i="29"/>
  <c r="K37" i="29"/>
  <c r="L37" i="29"/>
  <c r="M37" i="29"/>
  <c r="C2" i="29"/>
  <c r="B40" i="29"/>
  <c r="C40" i="29" s="1"/>
  <c r="D40" i="29" s="1"/>
  <c r="P6" i="28"/>
  <c r="O6" i="28"/>
  <c r="N6" i="28"/>
  <c r="M6" i="28"/>
  <c r="L6" i="28"/>
  <c r="K6" i="28"/>
  <c r="J6" i="28"/>
  <c r="I6" i="28"/>
  <c r="H6" i="28"/>
  <c r="G6" i="28"/>
  <c r="F6" i="28"/>
  <c r="E6" i="28"/>
  <c r="D39" i="29"/>
  <c r="M2" i="29"/>
  <c r="P56" i="28" s="1"/>
  <c r="L2" i="29"/>
  <c r="L39" i="29" s="1"/>
  <c r="K2" i="29"/>
  <c r="J2" i="29"/>
  <c r="I2" i="29"/>
  <c r="H2" i="29"/>
  <c r="G2" i="29"/>
  <c r="F2" i="29"/>
  <c r="E2" i="29"/>
  <c r="N35" i="29"/>
  <c r="N36" i="29"/>
  <c r="P2" i="29" s="1"/>
  <c r="Q63" i="28"/>
  <c r="Q62" i="28"/>
  <c r="Q61" i="28"/>
  <c r="Q60" i="28"/>
  <c r="Q59" i="28"/>
  <c r="Q58" i="28"/>
  <c r="G114" i="28" l="1"/>
  <c r="N56" i="28"/>
  <c r="L38" i="29"/>
  <c r="J7" i="28"/>
  <c r="K7" i="28"/>
  <c r="L7" i="28"/>
  <c r="Q12" i="29"/>
  <c r="Q7" i="29"/>
  <c r="E39" i="29"/>
  <c r="R9" i="29"/>
  <c r="S9" i="29" s="1"/>
  <c r="R2" i="29"/>
  <c r="G39" i="29"/>
  <c r="H39" i="29"/>
  <c r="E8" i="28"/>
  <c r="H114" i="28"/>
  <c r="J39" i="29"/>
  <c r="F38" i="29"/>
  <c r="J38" i="29"/>
  <c r="N113" i="28" s="1"/>
  <c r="B38" i="29"/>
  <c r="N7" i="28"/>
  <c r="G38" i="29"/>
  <c r="M38" i="29"/>
  <c r="F56" i="28"/>
  <c r="M39" i="29"/>
  <c r="O7" i="28"/>
  <c r="E38" i="29"/>
  <c r="J56" i="28"/>
  <c r="N37" i="29"/>
  <c r="S19" i="29" s="1"/>
  <c r="I39" i="29"/>
  <c r="Q6" i="28"/>
  <c r="M56" i="28"/>
  <c r="Q112" i="28"/>
  <c r="F39" i="29"/>
  <c r="H7" i="28"/>
  <c r="I56" i="28"/>
  <c r="I7" i="28"/>
  <c r="F8" i="28"/>
  <c r="P113" i="28"/>
  <c r="M7" i="28"/>
  <c r="H56" i="28"/>
  <c r="P7" i="28"/>
  <c r="K56" i="28"/>
  <c r="K39" i="29"/>
  <c r="H113" i="28"/>
  <c r="G7" i="28"/>
  <c r="L56" i="28"/>
  <c r="H38" i="29"/>
  <c r="K38" i="29"/>
  <c r="O56" i="28"/>
  <c r="I38" i="29"/>
  <c r="G56" i="28"/>
  <c r="C38" i="29"/>
  <c r="C39" i="29"/>
  <c r="F7" i="28"/>
  <c r="N2" i="29"/>
  <c r="R7" i="29" s="1"/>
  <c r="E56" i="28"/>
  <c r="E7" i="28"/>
  <c r="B39" i="29"/>
  <c r="S7" i="29" l="1"/>
  <c r="I114" i="28"/>
  <c r="J114" i="28" s="1"/>
  <c r="K114" i="28" s="1"/>
  <c r="L114" i="28" s="1"/>
  <c r="M114" i="28" s="1"/>
  <c r="N114" i="28" s="1"/>
  <c r="O114" i="28" s="1"/>
  <c r="P114" i="28" s="1"/>
  <c r="B41" i="29"/>
  <c r="C41" i="29" s="1"/>
  <c r="D41" i="29" s="1"/>
  <c r="N38" i="29"/>
  <c r="S16" i="29" s="1"/>
  <c r="S25" i="29" s="1"/>
  <c r="E41" i="29"/>
  <c r="Q2" i="29"/>
  <c r="J113" i="28"/>
  <c r="F113" i="28"/>
  <c r="K113" i="28"/>
  <c r="B42" i="29"/>
  <c r="C42" i="29" s="1"/>
  <c r="D42" i="29" s="1"/>
  <c r="E42" i="29" s="1"/>
  <c r="I113" i="28"/>
  <c r="G8" i="28"/>
  <c r="E40" i="29"/>
  <c r="O113" i="28"/>
  <c r="L113" i="28"/>
  <c r="M113" i="28"/>
  <c r="Q56" i="28"/>
  <c r="N39" i="29"/>
  <c r="G113" i="28"/>
  <c r="Q7" i="28"/>
  <c r="E9" i="28" l="1"/>
  <c r="F116" i="28"/>
  <c r="G116" i="28" s="1"/>
  <c r="F115" i="28"/>
  <c r="G115" i="28" s="1"/>
  <c r="H115" i="28" s="1"/>
  <c r="Q113" i="28"/>
  <c r="Q114" i="28" s="1"/>
  <c r="E10" i="28"/>
  <c r="H8" i="28"/>
  <c r="F40" i="29"/>
  <c r="F9" i="28"/>
  <c r="I115" i="28" l="1"/>
  <c r="J115" i="28" s="1"/>
  <c r="K115" i="28" s="1"/>
  <c r="L115" i="28" s="1"/>
  <c r="M115" i="28" s="1"/>
  <c r="N115" i="28" s="1"/>
  <c r="O115" i="28" s="1"/>
  <c r="P115" i="28" s="1"/>
  <c r="Q115" i="28" s="1"/>
  <c r="H116" i="28"/>
  <c r="F10" i="28"/>
  <c r="I8" i="28"/>
  <c r="G40" i="29"/>
  <c r="G9" i="28"/>
  <c r="I116" i="28" l="1"/>
  <c r="J116" i="28" s="1"/>
  <c r="K116" i="28" s="1"/>
  <c r="L116" i="28" s="1"/>
  <c r="M116" i="28" s="1"/>
  <c r="N116" i="28" s="1"/>
  <c r="O116" i="28" s="1"/>
  <c r="P116" i="28" s="1"/>
  <c r="Q116" i="28" s="1"/>
  <c r="G10" i="28"/>
  <c r="J8" i="28"/>
  <c r="H40" i="29"/>
  <c r="H9" i="28"/>
  <c r="F41" i="29"/>
  <c r="H10" i="28" l="1"/>
  <c r="F42" i="29"/>
  <c r="I40" i="29"/>
  <c r="K8" i="28"/>
  <c r="G41" i="29"/>
  <c r="I9" i="28"/>
  <c r="I10" i="28" l="1"/>
  <c r="G42" i="29"/>
  <c r="L8" i="28"/>
  <c r="J40" i="29"/>
  <c r="H41" i="29"/>
  <c r="J9" i="28"/>
  <c r="J10" i="28" l="1"/>
  <c r="H42" i="29"/>
  <c r="K40" i="29"/>
  <c r="M8" i="28"/>
  <c r="I41" i="29"/>
  <c r="K9" i="28"/>
  <c r="I42" i="29" l="1"/>
  <c r="K10" i="28"/>
  <c r="L40" i="29"/>
  <c r="N8" i="28"/>
  <c r="J41" i="29"/>
  <c r="L9" i="28"/>
  <c r="L10" i="28" l="1"/>
  <c r="J42" i="29"/>
  <c r="M40" i="29"/>
  <c r="N40" i="29" s="1"/>
  <c r="O8" i="28"/>
  <c r="M9" i="28"/>
  <c r="K41" i="29"/>
  <c r="M10" i="28" l="1"/>
  <c r="K42" i="29"/>
  <c r="P8" i="28"/>
  <c r="Q8" i="28" s="1"/>
  <c r="N9" i="28"/>
  <c r="L41" i="29"/>
  <c r="L42" i="29" l="1"/>
  <c r="N10" i="28"/>
  <c r="O9" i="28"/>
  <c r="M41" i="29"/>
  <c r="N41" i="29" s="1"/>
  <c r="O10" i="28" l="1"/>
  <c r="M42" i="29"/>
  <c r="P9" i="28"/>
  <c r="Q9" i="28" s="1"/>
  <c r="N42" i="29" l="1"/>
  <c r="S22" i="29" s="1"/>
  <c r="P10" i="28"/>
  <c r="Q10" i="28" s="1"/>
  <c r="R12" i="29" l="1"/>
  <c r="S12" i="29" s="1"/>
</calcChain>
</file>

<file path=xl/sharedStrings.xml><?xml version="1.0" encoding="utf-8"?>
<sst xmlns="http://schemas.openxmlformats.org/spreadsheetml/2006/main" count="75" uniqueCount="64">
  <si>
    <t>Total</t>
  </si>
  <si>
    <t>% Target</t>
  </si>
  <si>
    <t>Variance</t>
  </si>
  <si>
    <t>%Year</t>
  </si>
  <si>
    <t>LFD P50</t>
  </si>
  <si>
    <t>Days</t>
  </si>
  <si>
    <t>Actual</t>
  </si>
  <si>
    <t>SAF = Seasonally Adjusted Forecast</t>
  </si>
  <si>
    <t>Projected</t>
  </si>
  <si>
    <t>Budget (SAF)</t>
  </si>
  <si>
    <t>Cumm actual</t>
  </si>
  <si>
    <t>Cumm  Budget (SAF)</t>
  </si>
  <si>
    <t>Cumm Projected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</si>
  <si>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</si>
  <si>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</si>
  <si>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</si>
  <si>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</si>
  <si>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</si>
  <si>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</si>
  <si>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</si>
  <si>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</si>
  <si>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</si>
  <si>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</si>
  <si>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</si>
  <si>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</si>
  <si>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 xml:space="preserve"> </t>
  </si>
  <si>
    <t>Generation 2020</t>
  </si>
  <si>
    <t>Generation 2021</t>
  </si>
  <si>
    <t>Generation 2022</t>
  </si>
  <si>
    <t>Year end prediction</t>
  </si>
  <si>
    <t>Year Totals</t>
  </si>
  <si>
    <t>SAF/LFDp50</t>
  </si>
  <si>
    <t>Generation 2023</t>
  </si>
  <si>
    <t>Year to Date</t>
  </si>
  <si>
    <t>Year End Prediction</t>
  </si>
  <si>
    <t>Percentage</t>
  </si>
  <si>
    <t>Current year to date</t>
  </si>
  <si>
    <t>(YTD actual plus projected)</t>
  </si>
  <si>
    <t>Year Total</t>
  </si>
  <si>
    <t>Generation 2024</t>
  </si>
  <si>
    <t>Budget = Published Budget; LFDP50 volumes distributed in line with the Seasonal rainfall predictions.</t>
  </si>
  <si>
    <t>Cum Projected = YTD + remaining Budget (SAF)</t>
  </si>
  <si>
    <t>YTD Target</t>
  </si>
  <si>
    <t>YTD Actual</t>
  </si>
  <si>
    <t>Dark Blue bar = Budget for month; Orange bar = Actual for month; Grey bar = Cummulative Budget (SAF); yellow bar = Cummulative actuals; Light Blue bar = Cummulative projection (YTD plus remaining budget)</t>
  </si>
  <si>
    <t>Projected year on budget</t>
  </si>
  <si>
    <t>Achieved to date</t>
  </si>
  <si>
    <t xml:space="preserve">Actual </t>
  </si>
  <si>
    <t>Budget (LFDp50)</t>
  </si>
  <si>
    <t>Cumulative Actual</t>
  </si>
  <si>
    <t>Cumulative Budget</t>
  </si>
  <si>
    <t>Month</t>
  </si>
  <si>
    <t>Target</t>
  </si>
  <si>
    <t>Budget</t>
  </si>
  <si>
    <t>Projection</t>
  </si>
  <si>
    <t xml:space="preserve">NB - update projection each month to actual year to date plus budget going forward </t>
  </si>
  <si>
    <t>24-25 Budget</t>
  </si>
  <si>
    <t>Projection 2025</t>
  </si>
  <si>
    <t xml:space="preserve">Year Generation Target </t>
  </si>
  <si>
    <t>Name = 2025-mm-dd generation data graph.pdf</t>
  </si>
  <si>
    <t>Generation 2025</t>
  </si>
  <si>
    <t>Name = 2025-mm-dd-generation data year on year comparison.pdf</t>
  </si>
  <si>
    <t>Name = 2025-mm-dd-financial year performance against plan.pdf</t>
  </si>
  <si>
    <t>Had wrong number in 31st = 3426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</si>
</sst>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(&quot;£&quot;* #,##0.00_);_(&quot;£&quot;* \(#,##0.00\);_(&quot;£&quot;* &quot;-&quot;??_);_(@_)"/>
    <numFmt numFmtId="164" formatCode="0.000"/>
    <numFmt numFmtId="165" formatCode="0.000000"/>
    <numFmt numFmtId="166" formatCode="[$£-809]#,##0.00"/>
    <numFmt numFmtId="167" formatCode="_([$£-809]* #,##0.000000_);_([$£-809]* \(#,##0.000000\);_([$£-809]* &quot;-&quot;??????_);_(@_)"/>
    <numFmt numFmtId="168" formatCode="0.00000"/>
    <numFmt numFmtId="169" formatCode="0.0000%"/>
    <numFmt numFmtId="170" formatCode="_([$£-809]* #,##0.00000_);_([$£-809]* \(#,##0.00000\);_([$£-809]* &quot;-&quot;?????_);_(@_)"/>
    <numFmt numFmtId="171" formatCode="_([$£-809]* #,##0.00000_);_([$£-809]* \(#,##0.00000\);_([$£-809]* &quot;-&quot;??????_);_(@_)"/>
  </numFmts>
  <fonts count="19">
    <font>
      <sz val="12"/>
      <color theme="1"/>
      <name val="ArialMT"/>
      <family val="2"/>
    </font>
    <font>
      <u/>
      <sz val="12"/>
      <color theme="10"/>
      <name val="ArialMT"/>
      <family val="2"/>
    </font>
    <font>
      <u/>
      <sz val="12"/>
      <color theme="11"/>
      <name val="ArialMT"/>
      <family val="2"/>
    </font>
    <font>
      <sz val="12"/>
      <name val="ArialMT"/>
      <family val="2"/>
    </font>
    <font>
      <sz val="12"/>
      <name val="Arial"/>
      <family val="2"/>
    </font>
    <font>
      <sz val="12"/>
      <color theme="1"/>
      <name val="ArialMT"/>
      <family val="2"/>
    </font>
    <font>
      <sz val="12"/>
      <color theme="1"/>
      <name val="Arial"/>
      <family val="2"/>
    </font>
    <font>
      <sz val="12"/>
      <color theme="0" tint="-0.499984740745262"/>
      <name val="Arial"/>
      <family val="2"/>
    </font>
    <font>
      <b/>
      <sz val="12"/>
      <color theme="1"/>
      <name val="Arial"/>
      <family val="2"/>
    </font>
    <font>
      <sz val="12"/>
      <color rgb="FF00B05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2"/>
      <color theme="0" tint="-9.9978637043366805E-2"/>
      <name val="Arial"/>
      <family val="2"/>
    </font>
    <font>
      <b/>
      <sz val="12"/>
      <name val="Arial"/>
      <family val="2"/>
    </font>
    <font>
      <sz val="12"/>
      <color rgb="FFFF0000"/>
      <name val="Arial"/>
      <family val="2"/>
    </font>
    <font>
      <b/>
      <sz val="12"/>
      <color theme="1"/>
      <name val="ArialMT"/>
      <family val="2"/>
    </font>
    <font>
      <b/>
      <sz val="12"/>
      <name val="ArialMT"/>
      <family val="2"/>
    </font>
    <font>
      <b/>
      <sz val="12"/>
      <color theme="1"/>
      <name val="ArialMT"/>
    </font>
    <font>
      <sz val="12"/>
      <color rgb="FF00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rgb="FF000000"/>
      </patternFill>
    </fill>
  </fills>
  <borders count="42">
    <border>
      <left/>
      <right/>
      <top/>
      <bottom/>
      <diagonal/>
    </border>
    <border>
      <left/>
      <right/>
      <top style="thin">
        <color rgb="FF505050"/>
      </top>
      <bottom style="double">
        <color rgb="FF505050"/>
      </bottom>
      <diagonal/>
    </border>
    <border>
      <left/>
      <right/>
      <top style="thin">
        <color rgb="FF505050"/>
      </top>
      <bottom/>
      <diagonal/>
    </border>
    <border>
      <left/>
      <right/>
      <top/>
      <bottom style="double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/>
      <top style="thin">
        <color rgb="FF505050"/>
      </top>
      <bottom style="medium">
        <color rgb="FF505050"/>
      </bottom>
      <diagonal/>
    </border>
    <border>
      <left/>
      <right/>
      <top style="thin">
        <color rgb="FF505050"/>
      </top>
      <bottom style="medium">
        <color rgb="FF505050"/>
      </bottom>
      <diagonal/>
    </border>
    <border>
      <left/>
      <right style="medium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thin">
        <color rgb="FF505050"/>
      </bottom>
      <diagonal/>
    </border>
    <border>
      <left style="medium">
        <color rgb="FF505050"/>
      </left>
      <right/>
      <top style="medium">
        <color rgb="FF505050"/>
      </top>
      <bottom style="thin">
        <color rgb="FF505050"/>
      </bottom>
      <diagonal/>
    </border>
    <border>
      <left/>
      <right/>
      <top style="medium">
        <color rgb="FF505050"/>
      </top>
      <bottom style="thin">
        <color rgb="FF505050"/>
      </bottom>
      <diagonal/>
    </border>
    <border>
      <left/>
      <right style="medium">
        <color rgb="FF505050"/>
      </right>
      <top style="medium">
        <color rgb="FF505050"/>
      </top>
      <bottom style="thin">
        <color rgb="FF505050"/>
      </bottom>
      <diagonal/>
    </border>
    <border>
      <left style="double">
        <color rgb="FF505050"/>
      </left>
      <right/>
      <top style="double">
        <color rgb="FF505050"/>
      </top>
      <bottom/>
      <diagonal/>
    </border>
    <border>
      <left/>
      <right/>
      <top style="double">
        <color rgb="FF505050"/>
      </top>
      <bottom/>
      <diagonal/>
    </border>
    <border>
      <left/>
      <right style="double">
        <color rgb="FF505050"/>
      </right>
      <top style="double">
        <color rgb="FF505050"/>
      </top>
      <bottom/>
      <diagonal/>
    </border>
    <border>
      <left style="double">
        <color rgb="FF505050"/>
      </left>
      <right/>
      <top/>
      <bottom/>
      <diagonal/>
    </border>
    <border>
      <left/>
      <right style="double">
        <color rgb="FF505050"/>
      </right>
      <top/>
      <bottom/>
      <diagonal/>
    </border>
    <border>
      <left style="double">
        <color rgb="FF505050"/>
      </left>
      <right/>
      <top/>
      <bottom style="double">
        <color rgb="FF505050"/>
      </bottom>
      <diagonal/>
    </border>
    <border>
      <left/>
      <right style="double">
        <color rgb="FF505050"/>
      </right>
      <top/>
      <bottom style="double">
        <color rgb="FF505050"/>
      </bottom>
      <diagonal/>
    </border>
    <border>
      <left style="double">
        <color rgb="FF505050"/>
      </left>
      <right style="double">
        <color rgb="FF505050"/>
      </right>
      <top style="double">
        <color rgb="FF505050"/>
      </top>
      <bottom/>
      <diagonal/>
    </border>
    <border>
      <left style="double">
        <color rgb="FF505050"/>
      </left>
      <right style="thin">
        <color rgb="FF505050"/>
      </right>
      <top style="double">
        <color rgb="FF505050"/>
      </top>
      <bottom style="thin">
        <color rgb="FF505050"/>
      </bottom>
      <diagonal/>
    </border>
    <border>
      <left style="thin">
        <color rgb="FF505050"/>
      </left>
      <right style="thin">
        <color rgb="FF505050"/>
      </right>
      <top style="double">
        <color rgb="FF505050"/>
      </top>
      <bottom style="thin">
        <color rgb="FF505050"/>
      </bottom>
      <diagonal/>
    </border>
    <border>
      <left style="thin">
        <color rgb="FF505050"/>
      </left>
      <right style="double">
        <color rgb="FF505050"/>
      </right>
      <top style="double">
        <color rgb="FF505050"/>
      </top>
      <bottom style="thin">
        <color rgb="FF505050"/>
      </bottom>
      <diagonal/>
    </border>
    <border>
      <left style="double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double">
        <color rgb="FF505050"/>
      </right>
      <top style="thin">
        <color rgb="FF505050"/>
      </top>
      <bottom style="thin">
        <color rgb="FF505050"/>
      </bottom>
      <diagonal/>
    </border>
    <border>
      <left style="double">
        <color rgb="FF505050"/>
      </left>
      <right style="thin">
        <color rgb="FF505050"/>
      </right>
      <top style="thin">
        <color rgb="FF505050"/>
      </top>
      <bottom style="double">
        <color rgb="FF505050"/>
      </bottom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double">
        <color rgb="FF505050"/>
      </bottom>
      <diagonal/>
    </border>
    <border>
      <left style="thin">
        <color rgb="FF505050"/>
      </left>
      <right style="double">
        <color rgb="FF505050"/>
      </right>
      <top style="thin">
        <color rgb="FF505050"/>
      </top>
      <bottom style="double">
        <color rgb="FF505050"/>
      </bottom>
      <diagonal/>
    </border>
    <border>
      <left style="double">
        <color rgb="FF505050"/>
      </left>
      <right style="double">
        <color rgb="FF505050"/>
      </right>
      <top style="double">
        <color rgb="FF505050"/>
      </top>
      <bottom style="thin">
        <color rgb="FF505050"/>
      </bottom>
      <diagonal/>
    </border>
    <border>
      <left style="double">
        <color rgb="FF505050"/>
      </left>
      <right style="double">
        <color rgb="FF505050"/>
      </right>
      <top style="thin">
        <color rgb="FF505050"/>
      </top>
      <bottom style="thin">
        <color rgb="FF505050"/>
      </bottom>
      <diagonal/>
    </border>
    <border>
      <left style="double">
        <color rgb="FF505050"/>
      </left>
      <right style="double">
        <color rgb="FF505050"/>
      </right>
      <top style="thin">
        <color rgb="FF505050"/>
      </top>
      <bottom style="double">
        <color rgb="FF505050"/>
      </bottom>
      <diagonal/>
    </border>
    <border>
      <left/>
      <right style="thin">
        <color rgb="FF505050"/>
      </right>
      <top style="double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double">
        <color rgb="FF505050"/>
      </bottom>
      <diagonal/>
    </border>
    <border>
      <left style="double">
        <color rgb="FF505050"/>
      </left>
      <right/>
      <top style="double">
        <color rgb="FF505050"/>
      </top>
      <bottom style="double">
        <color rgb="FF505050"/>
      </bottom>
      <diagonal/>
    </border>
  </borders>
  <cellStyleXfs count="12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157">
    <xf numFmtId="0" fontId="0" fillId="0" borderId="0" xfId="0"/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0" fontId="4" fillId="0" borderId="0" xfId="0" applyFont="1"/>
    <xf numFmtId="14" fontId="6" fillId="0" borderId="0" xfId="0" applyNumberFormat="1" applyFont="1" applyAlignment="1">
      <alignment horizontal="center"/>
    </xf>
    <xf numFmtId="17" fontId="6" fillId="0" borderId="0" xfId="0" applyNumberFormat="1" applyFont="1"/>
    <xf numFmtId="0" fontId="6" fillId="0" borderId="0" xfId="0" applyFont="1"/>
    <xf numFmtId="14" fontId="6" fillId="0" borderId="0" xfId="0" applyNumberFormat="1" applyFont="1"/>
    <xf numFmtId="0" fontId="8" fillId="2" borderId="0" xfId="0" applyFont="1" applyFill="1"/>
    <xf numFmtId="1" fontId="8" fillId="0" borderId="0" xfId="0" applyNumberFormat="1" applyFont="1"/>
    <xf numFmtId="0" fontId="8" fillId="0" borderId="0" xfId="0" applyFont="1"/>
    <xf numFmtId="1" fontId="8" fillId="2" borderId="0" xfId="0" applyNumberFormat="1" applyFont="1" applyFill="1"/>
    <xf numFmtId="1" fontId="6" fillId="0" borderId="0" xfId="0" applyNumberFormat="1" applyFont="1"/>
    <xf numFmtId="10" fontId="6" fillId="0" borderId="0" xfId="0" applyNumberFormat="1" applyFont="1"/>
    <xf numFmtId="9" fontId="6" fillId="0" borderId="0" xfId="11" applyFont="1" applyFill="1"/>
    <xf numFmtId="44" fontId="6" fillId="0" borderId="0" xfId="0" applyNumberFormat="1" applyFont="1"/>
    <xf numFmtId="166" fontId="6" fillId="0" borderId="0" xfId="0" applyNumberFormat="1" applyFont="1"/>
    <xf numFmtId="0" fontId="6" fillId="0" borderId="0" xfId="0" applyFont="1" applyAlignment="1">
      <alignment horizontal="right"/>
    </xf>
    <xf numFmtId="166" fontId="6" fillId="4" borderId="0" xfId="0" applyNumberFormat="1" applyFont="1" applyFill="1" applyAlignment="1">
      <alignment vertical="center"/>
    </xf>
    <xf numFmtId="166" fontId="6" fillId="0" borderId="0" xfId="0" applyNumberFormat="1" applyFont="1" applyAlignment="1">
      <alignment horizontal="center"/>
    </xf>
    <xf numFmtId="0" fontId="9" fillId="0" borderId="0" xfId="0" applyFont="1"/>
    <xf numFmtId="0" fontId="6" fillId="2" borderId="1" xfId="0" applyFont="1" applyFill="1" applyBorder="1" applyAlignment="1">
      <alignment horizontal="center"/>
    </xf>
    <xf numFmtId="1" fontId="6" fillId="2" borderId="1" xfId="0" applyNumberFormat="1" applyFont="1" applyFill="1" applyBorder="1"/>
    <xf numFmtId="167" fontId="6" fillId="0" borderId="0" xfId="0" applyNumberFormat="1" applyFont="1"/>
    <xf numFmtId="165" fontId="6" fillId="0" borderId="0" xfId="0" applyNumberFormat="1" applyFont="1"/>
    <xf numFmtId="168" fontId="6" fillId="0" borderId="0" xfId="0" applyNumberFormat="1" applyFont="1"/>
    <xf numFmtId="164" fontId="6" fillId="0" borderId="0" xfId="0" applyNumberFormat="1" applyFont="1"/>
    <xf numFmtId="166" fontId="7" fillId="0" borderId="0" xfId="0" applyNumberFormat="1" applyFont="1"/>
    <xf numFmtId="0" fontId="6" fillId="0" borderId="0" xfId="0" applyFont="1" applyAlignment="1">
      <alignment horizontal="center"/>
    </xf>
    <xf numFmtId="2" fontId="6" fillId="0" borderId="0" xfId="0" applyNumberFormat="1" applyFont="1"/>
    <xf numFmtId="14" fontId="6" fillId="0" borderId="0" xfId="0" applyNumberFormat="1" applyFont="1" applyAlignment="1">
      <alignment horizontal="left"/>
    </xf>
    <xf numFmtId="169" fontId="6" fillId="0" borderId="0" xfId="0" applyNumberFormat="1" applyFont="1"/>
    <xf numFmtId="170" fontId="6" fillId="0" borderId="0" xfId="0" applyNumberFormat="1" applyFont="1"/>
    <xf numFmtId="14" fontId="12" fillId="0" borderId="0" xfId="0" applyNumberFormat="1" applyFont="1"/>
    <xf numFmtId="3" fontId="6" fillId="0" borderId="0" xfId="0" applyNumberFormat="1" applyFont="1"/>
    <xf numFmtId="3" fontId="6" fillId="0" borderId="0" xfId="0" applyNumberFormat="1" applyFont="1" applyAlignment="1">
      <alignment horizontal="center"/>
    </xf>
    <xf numFmtId="171" fontId="6" fillId="0" borderId="0" xfId="0" applyNumberFormat="1" applyFont="1"/>
    <xf numFmtId="1" fontId="13" fillId="2" borderId="1" xfId="0" applyNumberFormat="1" applyFont="1" applyFill="1" applyBorder="1"/>
    <xf numFmtId="0" fontId="6" fillId="3" borderId="1" xfId="0" applyFont="1" applyFill="1" applyBorder="1" applyAlignment="1">
      <alignment horizontal="center"/>
    </xf>
    <xf numFmtId="0" fontId="4" fillId="3" borderId="1" xfId="0" applyFont="1" applyFill="1" applyBorder="1"/>
    <xf numFmtId="1" fontId="6" fillId="3" borderId="1" xfId="0" applyNumberFormat="1" applyFont="1" applyFill="1" applyBorder="1"/>
    <xf numFmtId="0" fontId="4" fillId="2" borderId="1" xfId="0" applyFont="1" applyFill="1" applyBorder="1" applyAlignment="1">
      <alignment horizontal="center"/>
    </xf>
    <xf numFmtId="10" fontId="6" fillId="0" borderId="0" xfId="0" applyNumberFormat="1" applyFont="1" applyAlignment="1">
      <alignment horizontal="center"/>
    </xf>
    <xf numFmtId="0" fontId="0" fillId="0" borderId="0" xfId="0" applyAlignment="1">
      <alignment horizontal="center" vertical="center" wrapText="1"/>
    </xf>
    <xf numFmtId="10" fontId="0" fillId="0" borderId="0" xfId="0" applyNumberFormat="1" applyAlignment="1">
      <alignment horizontal="left"/>
    </xf>
    <xf numFmtId="0" fontId="6" fillId="0" borderId="6" xfId="0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10" fontId="6" fillId="0" borderId="7" xfId="0" applyNumberFormat="1" applyFont="1" applyBorder="1" applyAlignment="1">
      <alignment horizontal="center"/>
    </xf>
    <xf numFmtId="166" fontId="6" fillId="2" borderId="3" xfId="0" applyNumberFormat="1" applyFont="1" applyFill="1" applyBorder="1" applyAlignment="1">
      <alignment horizontal="center"/>
    </xf>
    <xf numFmtId="10" fontId="6" fillId="2" borderId="2" xfId="0" applyNumberFormat="1" applyFont="1" applyFill="1" applyBorder="1" applyAlignment="1">
      <alignment horizontal="center"/>
    </xf>
    <xf numFmtId="0" fontId="6" fillId="6" borderId="0" xfId="0" applyFont="1" applyFill="1"/>
    <xf numFmtId="0" fontId="14" fillId="0" borderId="0" xfId="0" applyFont="1"/>
    <xf numFmtId="0" fontId="6" fillId="0" borderId="14" xfId="0" applyFont="1" applyBorder="1"/>
    <xf numFmtId="166" fontId="6" fillId="0" borderId="14" xfId="0" applyNumberFormat="1" applyFont="1" applyBorder="1"/>
    <xf numFmtId="1" fontId="0" fillId="0" borderId="0" xfId="0" applyNumberFormat="1"/>
    <xf numFmtId="0" fontId="15" fillId="0" borderId="0" xfId="0" applyFont="1"/>
    <xf numFmtId="0" fontId="4" fillId="3" borderId="0" xfId="0" applyFont="1" applyFill="1" applyAlignment="1">
      <alignment horizontal="center"/>
    </xf>
    <xf numFmtId="1" fontId="13" fillId="3" borderId="0" xfId="0" applyNumberFormat="1" applyFont="1" applyFill="1"/>
    <xf numFmtId="0" fontId="6" fillId="2" borderId="15" xfId="0" applyFont="1" applyFill="1" applyBorder="1" applyAlignment="1">
      <alignment horizontal="center"/>
    </xf>
    <xf numFmtId="1" fontId="6" fillId="2" borderId="15" xfId="0" applyNumberFormat="1" applyFont="1" applyFill="1" applyBorder="1"/>
    <xf numFmtId="1" fontId="6" fillId="0" borderId="6" xfId="0" applyNumberFormat="1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14" fontId="6" fillId="2" borderId="9" xfId="0" applyNumberFormat="1" applyFont="1" applyFill="1" applyBorder="1" applyAlignment="1">
      <alignment horizontal="center"/>
    </xf>
    <xf numFmtId="1" fontId="6" fillId="0" borderId="13" xfId="0" applyNumberFormat="1" applyFont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10" fontId="6" fillId="2" borderId="8" xfId="0" applyNumberFormat="1" applyFont="1" applyFill="1" applyBorder="1" applyAlignment="1">
      <alignment horizontal="center"/>
    </xf>
    <xf numFmtId="10" fontId="6" fillId="2" borderId="5" xfId="0" applyNumberFormat="1" applyFont="1" applyFill="1" applyBorder="1" applyAlignment="1">
      <alignment horizontal="center"/>
    </xf>
    <xf numFmtId="10" fontId="6" fillId="2" borderId="9" xfId="0" applyNumberFormat="1" applyFont="1" applyFill="1" applyBorder="1" applyAlignment="1">
      <alignment horizontal="center"/>
    </xf>
    <xf numFmtId="10" fontId="6" fillId="0" borderId="10" xfId="0" applyNumberFormat="1" applyFont="1" applyBorder="1" applyAlignment="1">
      <alignment horizontal="center"/>
    </xf>
    <xf numFmtId="10" fontId="6" fillId="0" borderId="11" xfId="0" applyNumberFormat="1" applyFont="1" applyBorder="1" applyAlignment="1">
      <alignment horizontal="center"/>
    </xf>
    <xf numFmtId="10" fontId="6" fillId="0" borderId="12" xfId="0" applyNumberFormat="1" applyFont="1" applyBorder="1" applyAlignment="1">
      <alignment horizontal="center"/>
    </xf>
    <xf numFmtId="14" fontId="6" fillId="2" borderId="3" xfId="0" applyNumberFormat="1" applyFont="1" applyFill="1" applyBorder="1" applyAlignment="1">
      <alignment horizontal="center"/>
    </xf>
    <xf numFmtId="4" fontId="6" fillId="2" borderId="3" xfId="0" applyNumberFormat="1" applyFont="1" applyFill="1" applyBorder="1" applyAlignment="1">
      <alignment horizontal="center"/>
    </xf>
    <xf numFmtId="4" fontId="6" fillId="0" borderId="0" xfId="0" applyNumberFormat="1" applyFont="1" applyAlignment="1">
      <alignment horizontal="center"/>
    </xf>
    <xf numFmtId="3" fontId="6" fillId="2" borderId="2" xfId="0" applyNumberFormat="1" applyFont="1" applyFill="1" applyBorder="1" applyAlignment="1">
      <alignment horizontal="center"/>
    </xf>
    <xf numFmtId="3" fontId="6" fillId="2" borderId="3" xfId="0" applyNumberFormat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1" fontId="13" fillId="0" borderId="0" xfId="0" applyNumberFormat="1" applyFont="1"/>
    <xf numFmtId="1" fontId="4" fillId="0" borderId="0" xfId="0" applyNumberFormat="1" applyFont="1"/>
    <xf numFmtId="1" fontId="15" fillId="0" borderId="0" xfId="0" applyNumberFormat="1" applyFont="1" applyAlignment="1">
      <alignment horizontal="center"/>
    </xf>
    <xf numFmtId="0" fontId="15" fillId="0" borderId="19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15" fillId="0" borderId="23" xfId="0" applyFont="1" applyBorder="1" applyAlignment="1">
      <alignment horizontal="center"/>
    </xf>
    <xf numFmtId="0" fontId="0" fillId="0" borderId="22" xfId="0" applyBorder="1" applyAlignment="1">
      <alignment vertical="center"/>
    </xf>
    <xf numFmtId="1" fontId="15" fillId="0" borderId="23" xfId="0" applyNumberFormat="1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3" xfId="0" applyBorder="1"/>
    <xf numFmtId="0" fontId="0" fillId="0" borderId="3" xfId="0" applyBorder="1" applyAlignment="1">
      <alignment horizontal="center" vertical="center" wrapText="1"/>
    </xf>
    <xf numFmtId="0" fontId="0" fillId="0" borderId="25" xfId="0" applyBorder="1"/>
    <xf numFmtId="0" fontId="0" fillId="0" borderId="19" xfId="0" applyBorder="1"/>
    <xf numFmtId="1" fontId="0" fillId="0" borderId="23" xfId="0" applyNumberFormat="1" applyBorder="1"/>
    <xf numFmtId="0" fontId="0" fillId="0" borderId="4" xfId="0" applyBorder="1"/>
    <xf numFmtId="1" fontId="0" fillId="0" borderId="4" xfId="0" applyNumberFormat="1" applyBorder="1"/>
    <xf numFmtId="17" fontId="0" fillId="0" borderId="26" xfId="0" applyNumberFormat="1" applyBorder="1"/>
    <xf numFmtId="0" fontId="0" fillId="8" borderId="27" xfId="0" applyFill="1" applyBorder="1" applyAlignment="1">
      <alignment horizontal="left"/>
    </xf>
    <xf numFmtId="1" fontId="0" fillId="0" borderId="28" xfId="0" applyNumberFormat="1" applyBorder="1"/>
    <xf numFmtId="1" fontId="0" fillId="0" borderId="29" xfId="0" applyNumberFormat="1" applyBorder="1"/>
    <xf numFmtId="0" fontId="0" fillId="9" borderId="30" xfId="0" applyFill="1" applyBorder="1"/>
    <xf numFmtId="0" fontId="0" fillId="0" borderId="31" xfId="0" applyBorder="1"/>
    <xf numFmtId="0" fontId="0" fillId="6" borderId="30" xfId="0" applyFill="1" applyBorder="1"/>
    <xf numFmtId="1" fontId="0" fillId="0" borderId="31" xfId="0" applyNumberFormat="1" applyBorder="1"/>
    <xf numFmtId="0" fontId="0" fillId="10" borderId="30" xfId="0" applyFill="1" applyBorder="1"/>
    <xf numFmtId="0" fontId="0" fillId="11" borderId="32" xfId="0" applyFill="1" applyBorder="1"/>
    <xf numFmtId="1" fontId="0" fillId="0" borderId="33" xfId="0" applyNumberFormat="1" applyBorder="1"/>
    <xf numFmtId="1" fontId="0" fillId="0" borderId="34" xfId="0" applyNumberFormat="1" applyBorder="1"/>
    <xf numFmtId="0" fontId="0" fillId="0" borderId="4" xfId="0" applyBorder="1" applyAlignment="1">
      <alignment vertical="center"/>
    </xf>
    <xf numFmtId="1" fontId="15" fillId="0" borderId="29" xfId="0" applyNumberFormat="1" applyFont="1" applyBorder="1" applyAlignment="1">
      <alignment horizontal="center"/>
    </xf>
    <xf numFmtId="1" fontId="15" fillId="0" borderId="31" xfId="0" applyNumberFormat="1" applyFont="1" applyBorder="1" applyAlignment="1">
      <alignment horizontal="center"/>
    </xf>
    <xf numFmtId="0" fontId="0" fillId="0" borderId="33" xfId="0" applyBorder="1"/>
    <xf numFmtId="1" fontId="15" fillId="0" borderId="34" xfId="0" applyNumberFormat="1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0" fontId="16" fillId="8" borderId="35" xfId="0" applyFont="1" applyFill="1" applyBorder="1"/>
    <xf numFmtId="0" fontId="16" fillId="12" borderId="36" xfId="0" applyFont="1" applyFill="1" applyBorder="1"/>
    <xf numFmtId="0" fontId="16" fillId="6" borderId="36" xfId="0" applyFont="1" applyFill="1" applyBorder="1"/>
    <xf numFmtId="0" fontId="16" fillId="10" borderId="36" xfId="0" applyFont="1" applyFill="1" applyBorder="1"/>
    <xf numFmtId="0" fontId="16" fillId="13" borderId="36" xfId="0" applyFont="1" applyFill="1" applyBorder="1" applyAlignment="1">
      <alignment vertical="center"/>
    </xf>
    <xf numFmtId="0" fontId="16" fillId="14" borderId="36" xfId="0" applyFont="1" applyFill="1" applyBorder="1"/>
    <xf numFmtId="0" fontId="16" fillId="7" borderId="36" xfId="0" applyFont="1" applyFill="1" applyBorder="1"/>
    <xf numFmtId="0" fontId="16" fillId="15" borderId="37" xfId="0" applyFont="1" applyFill="1" applyBorder="1"/>
    <xf numFmtId="1" fontId="0" fillId="0" borderId="38" xfId="0" applyNumberFormat="1" applyBorder="1"/>
    <xf numFmtId="1" fontId="0" fillId="0" borderId="39" xfId="0" applyNumberFormat="1" applyBorder="1"/>
    <xf numFmtId="0" fontId="0" fillId="0" borderId="39" xfId="0" applyBorder="1" applyAlignment="1">
      <alignment vertical="center"/>
    </xf>
    <xf numFmtId="0" fontId="0" fillId="0" borderId="39" xfId="0" applyBorder="1"/>
    <xf numFmtId="1" fontId="0" fillId="0" borderId="40" xfId="0" applyNumberFormat="1" applyBorder="1"/>
    <xf numFmtId="1" fontId="0" fillId="0" borderId="27" xfId="0" applyNumberFormat="1" applyBorder="1"/>
    <xf numFmtId="0" fontId="0" fillId="0" borderId="30" xfId="0" applyBorder="1"/>
    <xf numFmtId="1" fontId="0" fillId="0" borderId="30" xfId="0" applyNumberFormat="1" applyBorder="1"/>
    <xf numFmtId="10" fontId="15" fillId="0" borderId="31" xfId="0" applyNumberFormat="1" applyFont="1" applyBorder="1" applyAlignment="1">
      <alignment horizontal="center"/>
    </xf>
    <xf numFmtId="0" fontId="15" fillId="0" borderId="31" xfId="0" applyFont="1" applyBorder="1" applyAlignment="1">
      <alignment horizontal="center"/>
    </xf>
    <xf numFmtId="1" fontId="0" fillId="0" borderId="32" xfId="0" applyNumberFormat="1" applyBorder="1"/>
    <xf numFmtId="0" fontId="0" fillId="8" borderId="41" xfId="0" applyFill="1" applyBorder="1" applyAlignment="1">
      <alignment vertical="center"/>
    </xf>
    <xf numFmtId="0" fontId="0" fillId="12" borderId="41" xfId="0" applyFill="1" applyBorder="1"/>
    <xf numFmtId="0" fontId="0" fillId="6" borderId="41" xfId="0" applyFill="1" applyBorder="1"/>
    <xf numFmtId="0" fontId="0" fillId="16" borderId="41" xfId="0" applyFill="1" applyBorder="1"/>
    <xf numFmtId="0" fontId="0" fillId="17" borderId="41" xfId="0" applyFill="1" applyBorder="1"/>
    <xf numFmtId="10" fontId="3" fillId="0" borderId="23" xfId="0" applyNumberFormat="1" applyFont="1" applyBorder="1"/>
    <xf numFmtId="0" fontId="11" fillId="0" borderId="0" xfId="0" applyFont="1"/>
    <xf numFmtId="0" fontId="6" fillId="5" borderId="0" xfId="0" applyFont="1" applyFill="1"/>
    <xf numFmtId="0" fontId="17" fillId="0" borderId="0" xfId="0" applyFont="1"/>
    <xf numFmtId="0" fontId="6" fillId="18" borderId="0" xfId="0" applyFont="1" applyFill="1"/>
    <xf numFmtId="0" fontId="18" fillId="19" borderId="0" xfId="0" applyFont="1" applyFill="1"/>
    <xf numFmtId="0" fontId="10" fillId="0" borderId="0" xfId="0" applyFont="1"/>
    <xf numFmtId="0" fontId="6" fillId="2" borderId="3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8" xfId="0" applyFont="1" applyFill="1" applyBorder="1" applyAlignment="1">
      <alignment horizontal="center"/>
    </xf>
    <xf numFmtId="10" fontId="6" fillId="2" borderId="8" xfId="0" applyNumberFormat="1" applyFont="1" applyFill="1" applyBorder="1" applyAlignment="1">
      <alignment horizontal="center"/>
    </xf>
    <xf numFmtId="10" fontId="6" fillId="2" borderId="5" xfId="0" applyNumberFormat="1" applyFont="1" applyFill="1" applyBorder="1" applyAlignment="1">
      <alignment horizontal="center"/>
    </xf>
    <xf numFmtId="10" fontId="6" fillId="2" borderId="9" xfId="0" applyNumberFormat="1" applyFont="1" applyFill="1" applyBorder="1" applyAlignment="1">
      <alignment horizontal="center"/>
    </xf>
    <xf numFmtId="14" fontId="6" fillId="2" borderId="3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</cellXfs>
  <cellStyles count="12">
    <cellStyle name="Followed Hyperlink" xfId="2" builtinId="9" hidden="1"/>
    <cellStyle name="Followed Hyperlink" xfId="6" builtinId="9" hidden="1"/>
    <cellStyle name="Followed Hyperlink" xfId="8" builtinId="9" hidden="1"/>
    <cellStyle name="Followed Hyperlink" xfId="4" builtinId="9" hidden="1"/>
    <cellStyle name="Followed Hyperlink" xfId="10" builtinId="9" hidden="1"/>
    <cellStyle name="Hyperlink" xfId="1" builtinId="8" hidden="1"/>
    <cellStyle name="Hyperlink" xfId="5" builtinId="8" hidden="1"/>
    <cellStyle name="Hyperlink" xfId="9" builtinId="8" hidden="1"/>
    <cellStyle name="Hyperlink" xfId="3" builtinId="8" hidden="1"/>
    <cellStyle name="Hyperlink" xfId="7" builtinId="8" hidden="1"/>
    <cellStyle name="Normal" xfId="0" builtinId="0"/>
    <cellStyle name="Per cent" xfId="11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</a:t>
            </a:r>
            <a:r>
              <a:rPr lang="en-GB"/>
              <a:t>inancial </a:t>
            </a:r>
            <a:r>
              <a:rPr lang="en-US"/>
              <a:t>Y</a:t>
            </a:r>
            <a:r>
              <a:rPr lang="en-GB"/>
              <a:t>ear</a:t>
            </a:r>
            <a:r>
              <a:rPr lang="en-US"/>
              <a:t> Performance</a:t>
            </a:r>
            <a:r>
              <a:rPr lang="en-GB"/>
              <a:t> 2024/2025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 Graphs'!$D$112</c:f>
              <c:strCache>
                <c:ptCount val="1"/>
                <c:pt idx="0">
                  <c:v>Budget (SAF)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'2025 Graphs'!$E$111:$P$111</c:f>
              <c:numCache>
                <c:formatCode>mmm\-yy</c:formatCode>
                <c:ptCount val="12"/>
                <c:pt idx="0">
                  <c:v>45627</c:v>
                </c:pt>
                <c:pt idx="1">
                  <c:v>45658</c:v>
                </c:pt>
                <c:pt idx="2">
                  <c:v>45689</c:v>
                </c:pt>
                <c:pt idx="3">
                  <c:v>45717</c:v>
                </c:pt>
                <c:pt idx="4">
                  <c:v>45748</c:v>
                </c:pt>
                <c:pt idx="5">
                  <c:v>45778</c:v>
                </c:pt>
                <c:pt idx="6">
                  <c:v>45809</c:v>
                </c:pt>
                <c:pt idx="7">
                  <c:v>45839</c:v>
                </c:pt>
                <c:pt idx="8">
                  <c:v>45870</c:v>
                </c:pt>
                <c:pt idx="9">
                  <c:v>45901</c:v>
                </c:pt>
                <c:pt idx="10">
                  <c:v>45931</c:v>
                </c:pt>
                <c:pt idx="11">
                  <c:v>45962</c:v>
                </c:pt>
              </c:numCache>
            </c:numRef>
          </c:cat>
          <c:val>
            <c:numRef>
              <c:f>'2025 Graphs'!$E$112:$P$112</c:f>
              <c:numCache>
                <c:formatCode>0</c:formatCode>
                <c:ptCount val="12"/>
                <c:pt idx="0">
                  <c:v>150000</c:v>
                </c:pt>
                <c:pt idx="1">
                  <c:v>167111</c:v>
                </c:pt>
                <c:pt idx="2">
                  <c:v>162480</c:v>
                </c:pt>
                <c:pt idx="3">
                  <c:v>114249</c:v>
                </c:pt>
                <c:pt idx="4">
                  <c:v>62883</c:v>
                </c:pt>
                <c:pt idx="5">
                  <c:v>36724</c:v>
                </c:pt>
                <c:pt idx="6">
                  <c:v>21064</c:v>
                </c:pt>
                <c:pt idx="7">
                  <c:v>71512</c:v>
                </c:pt>
                <c:pt idx="8">
                  <c:v>69011</c:v>
                </c:pt>
                <c:pt idx="9">
                  <c:v>62922</c:v>
                </c:pt>
                <c:pt idx="10">
                  <c:v>119922</c:v>
                </c:pt>
                <c:pt idx="11">
                  <c:v>117292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94-1245-9953-8CFA9C4897A3}"/>
            </c:ext>
          </c:extLst>
        </c:ser>
        <c:ser>
          <c:idx val="1"/>
          <c:order val="1"/>
          <c:tx>
            <c:strRef>
              <c:f>'2025 Graphs'!$D$113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'2025 Graphs'!$E$111:$P$111</c:f>
              <c:numCache>
                <c:formatCode>mmm\-yy</c:formatCode>
                <c:ptCount val="12"/>
                <c:pt idx="0">
                  <c:v>45627</c:v>
                </c:pt>
                <c:pt idx="1">
                  <c:v>45658</c:v>
                </c:pt>
                <c:pt idx="2">
                  <c:v>45689</c:v>
                </c:pt>
                <c:pt idx="3">
                  <c:v>45717</c:v>
                </c:pt>
                <c:pt idx="4">
                  <c:v>45748</c:v>
                </c:pt>
                <c:pt idx="5">
                  <c:v>45778</c:v>
                </c:pt>
                <c:pt idx="6">
                  <c:v>45809</c:v>
                </c:pt>
                <c:pt idx="7">
                  <c:v>45839</c:v>
                </c:pt>
                <c:pt idx="8">
                  <c:v>45870</c:v>
                </c:pt>
                <c:pt idx="9">
                  <c:v>45901</c:v>
                </c:pt>
                <c:pt idx="10">
                  <c:v>45931</c:v>
                </c:pt>
                <c:pt idx="11">
                  <c:v>45962</c:v>
                </c:pt>
              </c:numCache>
            </c:numRef>
          </c:cat>
          <c:val>
            <c:numRef>
              <c:f>'2025 Graphs'!$E$113:$P$113</c:f>
              <c:numCache>
                <c:formatCode>General</c:formatCode>
                <c:ptCount val="12"/>
                <c:pt idx="0">
                  <c:v>198425</c:v>
                </c:pt>
                <c:pt idx="1">
                  <c:v>128772</c:v>
                </c:pt>
                <c:pt idx="2">
                  <c:v>116023</c:v>
                </c:pt>
                <c:pt idx="3">
                  <c:v>113963</c:v>
                </c:pt>
                <c:pt idx="4">
                  <c:v>26987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F94-1245-9953-8CFA9C4897A3}"/>
            </c:ext>
          </c:extLst>
        </c:ser>
        <c:ser>
          <c:idx val="2"/>
          <c:order val="2"/>
          <c:tx>
            <c:strRef>
              <c:f>'2025 Graphs'!$D$114</c:f>
              <c:strCache>
                <c:ptCount val="1"/>
                <c:pt idx="0">
                  <c:v>Cumm  Budget (SAF)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'2025 Graphs'!$E$111:$P$111</c:f>
              <c:numCache>
                <c:formatCode>mmm\-yy</c:formatCode>
                <c:ptCount val="12"/>
                <c:pt idx="0">
                  <c:v>45627</c:v>
                </c:pt>
                <c:pt idx="1">
                  <c:v>45658</c:v>
                </c:pt>
                <c:pt idx="2">
                  <c:v>45689</c:v>
                </c:pt>
                <c:pt idx="3">
                  <c:v>45717</c:v>
                </c:pt>
                <c:pt idx="4">
                  <c:v>45748</c:v>
                </c:pt>
                <c:pt idx="5">
                  <c:v>45778</c:v>
                </c:pt>
                <c:pt idx="6">
                  <c:v>45809</c:v>
                </c:pt>
                <c:pt idx="7">
                  <c:v>45839</c:v>
                </c:pt>
                <c:pt idx="8">
                  <c:v>45870</c:v>
                </c:pt>
                <c:pt idx="9">
                  <c:v>45901</c:v>
                </c:pt>
                <c:pt idx="10">
                  <c:v>45931</c:v>
                </c:pt>
                <c:pt idx="11">
                  <c:v>45962</c:v>
                </c:pt>
              </c:numCache>
            </c:numRef>
          </c:cat>
          <c:val>
            <c:numRef>
              <c:f>'2025 Graphs'!$E$114:$P$114</c:f>
              <c:numCache>
                <c:formatCode>0</c:formatCode>
                <c:ptCount val="12"/>
                <c:pt idx="0">
                  <c:v>150000</c:v>
                </c:pt>
                <c:pt idx="1">
                  <c:v>317111</c:v>
                </c:pt>
                <c:pt idx="2">
                  <c:v>479591</c:v>
                </c:pt>
                <c:pt idx="3">
                  <c:v>593840</c:v>
                </c:pt>
                <c:pt idx="4">
                  <c:v>656723</c:v>
                </c:pt>
                <c:pt idx="5">
                  <c:v>693447</c:v>
                </c:pt>
                <c:pt idx="6">
                  <c:v>714511</c:v>
                </c:pt>
                <c:pt idx="7">
                  <c:v>786023</c:v>
                </c:pt>
                <c:pt idx="8">
                  <c:v>855034</c:v>
                </c:pt>
                <c:pt idx="9">
                  <c:v>917956</c:v>
                </c:pt>
                <c:pt idx="10">
                  <c:v>1037878</c:v>
                </c:pt>
                <c:pt idx="11">
                  <c:v>1155170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F94-1245-9953-8CFA9C4897A3}"/>
            </c:ext>
          </c:extLst>
        </c:ser>
        <c:ser>
          <c:idx val="3"/>
          <c:order val="3"/>
          <c:tx>
            <c:strRef>
              <c:f>'2025 Graphs'!$D$115</c:f>
              <c:strCache>
                <c:ptCount val="1"/>
                <c:pt idx="0">
                  <c:v>Cumm actual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'2025 Graphs'!$E$111:$P$111</c:f>
              <c:numCache>
                <c:formatCode>mmm\-yy</c:formatCode>
                <c:ptCount val="12"/>
                <c:pt idx="0">
                  <c:v>45627</c:v>
                </c:pt>
                <c:pt idx="1">
                  <c:v>45658</c:v>
                </c:pt>
                <c:pt idx="2">
                  <c:v>45689</c:v>
                </c:pt>
                <c:pt idx="3">
                  <c:v>45717</c:v>
                </c:pt>
                <c:pt idx="4">
                  <c:v>45748</c:v>
                </c:pt>
                <c:pt idx="5">
                  <c:v>45778</c:v>
                </c:pt>
                <c:pt idx="6">
                  <c:v>45809</c:v>
                </c:pt>
                <c:pt idx="7">
                  <c:v>45839</c:v>
                </c:pt>
                <c:pt idx="8">
                  <c:v>45870</c:v>
                </c:pt>
                <c:pt idx="9">
                  <c:v>45901</c:v>
                </c:pt>
                <c:pt idx="10">
                  <c:v>45931</c:v>
                </c:pt>
                <c:pt idx="11">
                  <c:v>45962</c:v>
                </c:pt>
              </c:numCache>
            </c:numRef>
          </c:cat>
          <c:val>
            <c:numRef>
              <c:f>'2025 Graphs'!$E$115:$P$115</c:f>
              <c:numCache>
                <c:formatCode>0</c:formatCode>
                <c:ptCount val="12"/>
                <c:pt idx="0">
                  <c:v>198425</c:v>
                </c:pt>
                <c:pt idx="1">
                  <c:v>327197</c:v>
                </c:pt>
                <c:pt idx="2">
                  <c:v>443220</c:v>
                </c:pt>
                <c:pt idx="3">
                  <c:v>557183</c:v>
                </c:pt>
                <c:pt idx="4">
                  <c:v>584170</c:v>
                </c:pt>
                <c:pt idx="5">
                  <c:v>584170</c:v>
                </c:pt>
                <c:pt idx="6" formatCode="General">
                  <c:v>584170</c:v>
                </c:pt>
                <c:pt idx="7" formatCode="General">
                  <c:v>584170</c:v>
                </c:pt>
                <c:pt idx="8" formatCode="General">
                  <c:v>584170</c:v>
                </c:pt>
                <c:pt idx="9" formatCode="General">
                  <c:v>584170</c:v>
                </c:pt>
                <c:pt idx="10" formatCode="General">
                  <c:v>584170</c:v>
                </c:pt>
                <c:pt idx="11" formatCode="General">
                  <c:v>584170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F94-1245-9953-8CFA9C4897A3}"/>
            </c:ext>
          </c:extLst>
        </c:ser>
        <c:ser>
          <c:idx val="4"/>
          <c:order val="4"/>
          <c:tx>
            <c:strRef>
              <c:f>'2025 Graphs'!$D$116</c:f>
              <c:strCache>
                <c:ptCount val="1"/>
                <c:pt idx="0">
                  <c:v>Cumm Projected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'2025 Graphs'!$E$111:$P$111</c:f>
              <c:numCache>
                <c:formatCode>mmm\-yy</c:formatCode>
                <c:ptCount val="12"/>
                <c:pt idx="0">
                  <c:v>45627</c:v>
                </c:pt>
                <c:pt idx="1">
                  <c:v>45658</c:v>
                </c:pt>
                <c:pt idx="2">
                  <c:v>45689</c:v>
                </c:pt>
                <c:pt idx="3">
                  <c:v>45717</c:v>
                </c:pt>
                <c:pt idx="4">
                  <c:v>45748</c:v>
                </c:pt>
                <c:pt idx="5">
                  <c:v>45778</c:v>
                </c:pt>
                <c:pt idx="6">
                  <c:v>45809</c:v>
                </c:pt>
                <c:pt idx="7">
                  <c:v>45839</c:v>
                </c:pt>
                <c:pt idx="8">
                  <c:v>45870</c:v>
                </c:pt>
                <c:pt idx="9">
                  <c:v>45901</c:v>
                </c:pt>
                <c:pt idx="10">
                  <c:v>45931</c:v>
                </c:pt>
                <c:pt idx="11">
                  <c:v>45962</c:v>
                </c:pt>
              </c:numCache>
            </c:numRef>
          </c:cat>
          <c:val>
            <c:numRef>
              <c:f>'2025 Graphs'!$E$116:$P$116</c:f>
              <c:numCache>
                <c:formatCode>0</c:formatCode>
                <c:ptCount val="12"/>
                <c:pt idx="0">
                  <c:v>198425</c:v>
                </c:pt>
                <c:pt idx="1">
                  <c:v>327197</c:v>
                </c:pt>
                <c:pt idx="2">
                  <c:v>443220</c:v>
                </c:pt>
                <c:pt idx="3">
                  <c:v>557183</c:v>
                </c:pt>
                <c:pt idx="4">
                  <c:v>584170</c:v>
                </c:pt>
                <c:pt idx="5">
                  <c:v>620894</c:v>
                </c:pt>
                <c:pt idx="6">
                  <c:v>641958</c:v>
                </c:pt>
                <c:pt idx="7">
                  <c:v>713470</c:v>
                </c:pt>
                <c:pt idx="8">
                  <c:v>782481</c:v>
                </c:pt>
                <c:pt idx="9">
                  <c:v>845403</c:v>
                </c:pt>
                <c:pt idx="10">
                  <c:v>965325</c:v>
                </c:pt>
                <c:pt idx="11">
                  <c:v>1082617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F94-1245-9953-8CFA9C489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36888192"/>
        <c:axId val="736866720"/>
      </c:barChart>
      <c:dateAx>
        <c:axId val="736888192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6866720"/>
        <c:crosses val="autoZero"/>
        <c:auto val="1"/>
        <c:lblOffset val="100"/>
        <c:baseTimeUnit val="months"/>
      </c:dateAx>
      <c:valAx>
        <c:axId val="736866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688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Generation Data 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'2025 Graphs'!$D$6</c:f>
              <c:strCache>
                <c:ptCount val="1"/>
                <c:pt idx="0">
                  <c:v>Budget (LFDp50)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numRef>
              <c:f>'2025 Graphs'!$E$5:$P$5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'2025 Graphs'!$E$6:$P$6</c:f>
              <c:numCache>
                <c:formatCode>0</c:formatCode>
                <c:ptCount val="12"/>
                <c:pt idx="0">
                  <c:v>167111</c:v>
                </c:pt>
                <c:pt idx="1">
                  <c:v>162480</c:v>
                </c:pt>
                <c:pt idx="2">
                  <c:v>114249</c:v>
                </c:pt>
                <c:pt idx="3">
                  <c:v>62883</c:v>
                </c:pt>
                <c:pt idx="4">
                  <c:v>36724</c:v>
                </c:pt>
                <c:pt idx="5">
                  <c:v>21064</c:v>
                </c:pt>
                <c:pt idx="6">
                  <c:v>71512</c:v>
                </c:pt>
                <c:pt idx="7">
                  <c:v>69011</c:v>
                </c:pt>
                <c:pt idx="8">
                  <c:v>62922</c:v>
                </c:pt>
                <c:pt idx="9">
                  <c:v>119922</c:v>
                </c:pt>
                <c:pt idx="10">
                  <c:v>117292</c:v>
                </c:pt>
                <c:pt idx="11">
                  <c:v>141830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3D-A94F-902E-40B847CE3E1B}"/>
            </c:ext>
          </c:extLst>
        </c:ser>
        <c:ser>
          <c:idx val="1"/>
          <c:order val="1"/>
          <c:tx>
            <c:strRef>
              <c:f>'2025 Graphs'!$D$7</c:f>
              <c:strCache>
                <c:ptCount val="1"/>
                <c:pt idx="0">
                  <c:v>Actual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  <a:sp3d/>
          </c:spPr>
          <c:invertIfNegative val="0"/>
          <c:cat>
            <c:numRef>
              <c:f>'2025 Graphs'!$E$5:$P$5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'2025 Graphs'!$E$7:$P$7</c:f>
              <c:numCache>
                <c:formatCode>General</c:formatCode>
                <c:ptCount val="12"/>
                <c:pt idx="0">
                  <c:v>128772</c:v>
                </c:pt>
                <c:pt idx="1">
                  <c:v>116023</c:v>
                </c:pt>
                <c:pt idx="2">
                  <c:v>113963</c:v>
                </c:pt>
                <c:pt idx="3">
                  <c:v>26987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3D-A94F-902E-40B847CE3E1B}"/>
            </c:ext>
          </c:extLst>
        </c:ser>
        <c:ser>
          <c:idx val="2"/>
          <c:order val="2"/>
          <c:tx>
            <c:strRef>
              <c:f>'2025 Graphs'!$D$8</c:f>
              <c:strCache>
                <c:ptCount val="1"/>
                <c:pt idx="0">
                  <c:v>Cumm  Budget (SAF)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cat>
            <c:numRef>
              <c:f>'2025 Graphs'!$E$5:$P$5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'2025 Graphs'!$E$8:$P$8</c:f>
              <c:numCache>
                <c:formatCode>0</c:formatCode>
                <c:ptCount val="12"/>
                <c:pt idx="0">
                  <c:v>167111</c:v>
                </c:pt>
                <c:pt idx="1">
                  <c:v>329591</c:v>
                </c:pt>
                <c:pt idx="2">
                  <c:v>443840</c:v>
                </c:pt>
                <c:pt idx="3">
                  <c:v>506723</c:v>
                </c:pt>
                <c:pt idx="4">
                  <c:v>543447</c:v>
                </c:pt>
                <c:pt idx="5">
                  <c:v>564511</c:v>
                </c:pt>
                <c:pt idx="6">
                  <c:v>636023</c:v>
                </c:pt>
                <c:pt idx="7">
                  <c:v>705034</c:v>
                </c:pt>
                <c:pt idx="8">
                  <c:v>767956</c:v>
                </c:pt>
                <c:pt idx="9">
                  <c:v>887878</c:v>
                </c:pt>
                <c:pt idx="10">
                  <c:v>1005170</c:v>
                </c:pt>
                <c:pt idx="11">
                  <c:v>1147000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B3D-A94F-902E-40B847CE3E1B}"/>
            </c:ext>
          </c:extLst>
        </c:ser>
        <c:ser>
          <c:idx val="3"/>
          <c:order val="3"/>
          <c:tx>
            <c:strRef>
              <c:f>'2025 Graphs'!$D$9</c:f>
              <c:strCache>
                <c:ptCount val="1"/>
                <c:pt idx="0">
                  <c:v>Cumm actual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cat>
            <c:numRef>
              <c:f>'2025 Graphs'!$E$5:$P$5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'2025 Graphs'!$E$9:$P$9</c:f>
              <c:numCache>
                <c:formatCode>0</c:formatCode>
                <c:ptCount val="12"/>
                <c:pt idx="0">
                  <c:v>128772</c:v>
                </c:pt>
                <c:pt idx="1">
                  <c:v>244795</c:v>
                </c:pt>
                <c:pt idx="2">
                  <c:v>358758</c:v>
                </c:pt>
                <c:pt idx="3">
                  <c:v>385745</c:v>
                </c:pt>
                <c:pt idx="4">
                  <c:v>385745</c:v>
                </c:pt>
                <c:pt idx="5">
                  <c:v>385745</c:v>
                </c:pt>
                <c:pt idx="6">
                  <c:v>385745</c:v>
                </c:pt>
                <c:pt idx="7">
                  <c:v>385745</c:v>
                </c:pt>
                <c:pt idx="8">
                  <c:v>385745</c:v>
                </c:pt>
                <c:pt idx="9">
                  <c:v>385745</c:v>
                </c:pt>
                <c:pt idx="10">
                  <c:v>385745</c:v>
                </c:pt>
                <c:pt idx="11">
                  <c:v>385745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B3D-A94F-902E-40B847CE3E1B}"/>
            </c:ext>
          </c:extLst>
        </c:ser>
        <c:ser>
          <c:idx val="4"/>
          <c:order val="4"/>
          <c:tx>
            <c:strRef>
              <c:f>'2025 Graphs'!$D$10</c:f>
              <c:strCache>
                <c:ptCount val="1"/>
                <c:pt idx="0">
                  <c:v>Cumm Projected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  <a:sp3d/>
          </c:spPr>
          <c:invertIfNegative val="0"/>
          <c:cat>
            <c:numRef>
              <c:f>'2025 Graphs'!$E$5:$P$5</c:f>
              <c:numCache>
                <c:formatCode>mmm\-yy</c:formatCode>
                <c:ptCount val="12"/>
                <c:pt idx="0">
                  <c:v>45658</c:v>
                </c:pt>
                <c:pt idx="1">
                  <c:v>45689</c:v>
                </c:pt>
                <c:pt idx="2">
                  <c:v>45717</c:v>
                </c:pt>
                <c:pt idx="3">
                  <c:v>45748</c:v>
                </c:pt>
                <c:pt idx="4">
                  <c:v>45778</c:v>
                </c:pt>
                <c:pt idx="5">
                  <c:v>45809</c:v>
                </c:pt>
                <c:pt idx="6">
                  <c:v>45839</c:v>
                </c:pt>
                <c:pt idx="7">
                  <c:v>45870</c:v>
                </c:pt>
                <c:pt idx="8">
                  <c:v>45901</c:v>
                </c:pt>
                <c:pt idx="9">
                  <c:v>45931</c:v>
                </c:pt>
                <c:pt idx="10">
                  <c:v>45962</c:v>
                </c:pt>
                <c:pt idx="11">
                  <c:v>45992</c:v>
                </c:pt>
              </c:numCache>
            </c:numRef>
          </c:cat>
          <c:val>
            <c:numRef>
              <c:f>'2025 Graphs'!$E$10:$P$10</c:f>
              <c:numCache>
                <c:formatCode>0</c:formatCode>
                <c:ptCount val="12"/>
                <c:pt idx="0">
                  <c:v>128772</c:v>
                </c:pt>
                <c:pt idx="1">
                  <c:v>244795</c:v>
                </c:pt>
                <c:pt idx="2">
                  <c:v>358758</c:v>
                </c:pt>
                <c:pt idx="3">
                  <c:v>385745</c:v>
                </c:pt>
                <c:pt idx="4">
                  <c:v>422469</c:v>
                </c:pt>
                <c:pt idx="5">
                  <c:v>443533</c:v>
                </c:pt>
                <c:pt idx="6">
                  <c:v>515045</c:v>
                </c:pt>
                <c:pt idx="7">
                  <c:v>584056</c:v>
                </c:pt>
                <c:pt idx="8">
                  <c:v>646978</c:v>
                </c:pt>
                <c:pt idx="9">
                  <c:v>766900</c:v>
                </c:pt>
                <c:pt idx="10">
                  <c:v>884192</c:v>
                </c:pt>
                <c:pt idx="11">
                  <c:v>1026022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B3D-A94F-902E-40B847CE3E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27132448"/>
        <c:axId val="1427134176"/>
        <c:axId val="0"/>
      </c:bar3DChart>
      <c:dateAx>
        <c:axId val="1427132448"/>
        <c:scaling>
          <c:orientation val="minMax"/>
        </c:scaling>
        <c:delete val="0"/>
        <c:axPos val="b"/>
        <c:numFmt formatCode="mmm\-yy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7134176"/>
        <c:crosses val="autoZero"/>
        <c:auto val="1"/>
        <c:lblOffset val="100"/>
        <c:baseTimeUnit val="months"/>
      </c:dateAx>
      <c:valAx>
        <c:axId val="1427134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7132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/>
              <a:t>Year on Year Comparison 2020 to 2025</a:t>
            </a:r>
            <a:endParaRPr lang="en-US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'2025 Graphs'!$D$56</c:f>
              <c:strCache>
                <c:ptCount val="1"/>
                <c:pt idx="0">
                  <c:v>Generation 2025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'2025 Graphs'!$E$55:$P$55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Graphs'!$E$56:$P$56</c:f>
              <c:numCache>
                <c:formatCode>0</c:formatCode>
                <c:ptCount val="12"/>
                <c:pt idx="0">
                  <c:v>128772</c:v>
                </c:pt>
                <c:pt idx="1">
                  <c:v>116023</c:v>
                </c:pt>
                <c:pt idx="2">
                  <c:v>113963</c:v>
                </c:pt>
                <c:pt idx="3">
                  <c:v>26987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2B-644C-BEBA-22A6739EFB16}"/>
            </c:ext>
          </c:extLst>
        </c:ser>
        <c:ser>
          <c:idx val="1"/>
          <c:order val="1"/>
          <c:tx>
            <c:strRef>
              <c:f>'2025 Graphs'!$D$57</c:f>
              <c:strCache>
                <c:ptCount val="1"/>
                <c:pt idx="0">
                  <c:v>Generation 2024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'2025 Graphs'!$E$55:$P$55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Graphs'!$E$57:$P$57</c:f>
              <c:numCache>
                <c:formatCode>0</c:formatCode>
                <c:ptCount val="12"/>
                <c:pt idx="0">
                  <c:v>170432</c:v>
                </c:pt>
                <c:pt idx="1">
                  <c:v>206708</c:v>
                </c:pt>
                <c:pt idx="2">
                  <c:v>102033</c:v>
                </c:pt>
                <c:pt idx="3">
                  <c:v>111955</c:v>
                </c:pt>
                <c:pt idx="4">
                  <c:v>5751</c:v>
                </c:pt>
                <c:pt idx="5">
                  <c:v>21184</c:v>
                </c:pt>
                <c:pt idx="6">
                  <c:v>48541</c:v>
                </c:pt>
                <c:pt idx="7">
                  <c:v>163869</c:v>
                </c:pt>
                <c:pt idx="8">
                  <c:v>61623</c:v>
                </c:pt>
                <c:pt idx="9">
                  <c:v>66910</c:v>
                </c:pt>
                <c:pt idx="10">
                  <c:v>70824</c:v>
                </c:pt>
                <c:pt idx="11">
                  <c:v>198425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2B-644C-BEBA-22A6739EFB16}"/>
            </c:ext>
          </c:extLst>
        </c:ser>
        <c:ser>
          <c:idx val="2"/>
          <c:order val="2"/>
          <c:tx>
            <c:strRef>
              <c:f>'2025 Graphs'!$D$58</c:f>
              <c:strCache>
                <c:ptCount val="1"/>
                <c:pt idx="0">
                  <c:v>Generation 2023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'2025 Graphs'!$E$55:$P$55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Graphs'!$E$58:$P$58</c:f>
              <c:numCache>
                <c:formatCode>0</c:formatCode>
                <c:ptCount val="12"/>
                <c:pt idx="0">
                  <c:v>177845</c:v>
                </c:pt>
                <c:pt idx="1">
                  <c:v>185005</c:v>
                </c:pt>
                <c:pt idx="2">
                  <c:v>115078</c:v>
                </c:pt>
                <c:pt idx="3">
                  <c:v>81858</c:v>
                </c:pt>
                <c:pt idx="4">
                  <c:v>6047</c:v>
                </c:pt>
                <c:pt idx="5">
                  <c:v>4193</c:v>
                </c:pt>
                <c:pt idx="6">
                  <c:v>73488</c:v>
                </c:pt>
                <c:pt idx="7">
                  <c:v>57132</c:v>
                </c:pt>
                <c:pt idx="8">
                  <c:v>84993</c:v>
                </c:pt>
                <c:pt idx="9">
                  <c:v>107726</c:v>
                </c:pt>
                <c:pt idx="10">
                  <c:v>92920</c:v>
                </c:pt>
                <c:pt idx="11">
                  <c:v>117683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22B-644C-BEBA-22A6739EFB16}"/>
            </c:ext>
          </c:extLst>
        </c:ser>
        <c:ser>
          <c:idx val="3"/>
          <c:order val="3"/>
          <c:tx>
            <c:strRef>
              <c:f>'2025 Graphs'!$D$59</c:f>
              <c:strCache>
                <c:ptCount val="1"/>
                <c:pt idx="0">
                  <c:v>Generation 2022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'2025 Graphs'!$E$55:$P$55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Graphs'!$E$59:$P$59</c:f>
              <c:numCache>
                <c:formatCode>0</c:formatCode>
                <c:ptCount val="12"/>
                <c:pt idx="0">
                  <c:v>187216</c:v>
                </c:pt>
                <c:pt idx="1">
                  <c:v>213036</c:v>
                </c:pt>
                <c:pt idx="2">
                  <c:v>84274</c:v>
                </c:pt>
                <c:pt idx="3">
                  <c:v>65890</c:v>
                </c:pt>
                <c:pt idx="4">
                  <c:v>125927</c:v>
                </c:pt>
                <c:pt idx="5">
                  <c:v>63279</c:v>
                </c:pt>
                <c:pt idx="6">
                  <c:v>101310</c:v>
                </c:pt>
                <c:pt idx="7">
                  <c:v>66870</c:v>
                </c:pt>
                <c:pt idx="8">
                  <c:v>37840</c:v>
                </c:pt>
                <c:pt idx="9">
                  <c:v>191979</c:v>
                </c:pt>
                <c:pt idx="10">
                  <c:v>180614</c:v>
                </c:pt>
                <c:pt idx="11">
                  <c:v>120652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22B-644C-BEBA-22A6739EFB16}"/>
            </c:ext>
          </c:extLst>
        </c:ser>
        <c:ser>
          <c:idx val="4"/>
          <c:order val="4"/>
          <c:tx>
            <c:strRef>
              <c:f>'2025 Graphs'!$D$60</c:f>
              <c:strCache>
                <c:ptCount val="1"/>
                <c:pt idx="0">
                  <c:v>Generation 2021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'2025 Graphs'!$E$55:$P$55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Graphs'!$E$60:$P$60</c:f>
              <c:numCache>
                <c:formatCode>General</c:formatCode>
                <c:ptCount val="12"/>
                <c:pt idx="0">
                  <c:v>174102</c:v>
                </c:pt>
                <c:pt idx="1">
                  <c:v>93762</c:v>
                </c:pt>
                <c:pt idx="2">
                  <c:v>148179</c:v>
                </c:pt>
                <c:pt idx="3">
                  <c:v>69360</c:v>
                </c:pt>
                <c:pt idx="4">
                  <c:v>0</c:v>
                </c:pt>
                <c:pt idx="5">
                  <c:v>11527</c:v>
                </c:pt>
                <c:pt idx="6">
                  <c:v>0</c:v>
                </c:pt>
                <c:pt idx="7">
                  <c:v>714</c:v>
                </c:pt>
                <c:pt idx="8">
                  <c:v>47408</c:v>
                </c:pt>
                <c:pt idx="9">
                  <c:v>191784</c:v>
                </c:pt>
                <c:pt idx="10">
                  <c:v>125634</c:v>
                </c:pt>
                <c:pt idx="11">
                  <c:v>173292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22B-644C-BEBA-22A6739EFB16}"/>
            </c:ext>
          </c:extLst>
        </c:ser>
        <c:ser>
          <c:idx val="5"/>
          <c:order val="5"/>
          <c:tx>
            <c:strRef>
              <c:f>'2025 Graphs'!$D$61</c:f>
              <c:strCache>
                <c:ptCount val="1"/>
                <c:pt idx="0">
                  <c:v>Generation 2020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'2025 Graphs'!$E$55:$P$55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Graphs'!$E$61:$P$61</c:f>
              <c:numCache>
                <c:formatCode>General</c:formatCode>
                <c:ptCount val="12"/>
                <c:pt idx="0">
                  <c:v>240212</c:v>
                </c:pt>
                <c:pt idx="1">
                  <c:v>224977</c:v>
                </c:pt>
                <c:pt idx="2">
                  <c:v>199794</c:v>
                </c:pt>
                <c:pt idx="3" formatCode="0">
                  <c:v>28348</c:v>
                </c:pt>
                <c:pt idx="4">
                  <c:v>71003</c:v>
                </c:pt>
                <c:pt idx="5">
                  <c:v>19538</c:v>
                </c:pt>
                <c:pt idx="6">
                  <c:v>183111</c:v>
                </c:pt>
                <c:pt idx="7" formatCode="0">
                  <c:v>103655</c:v>
                </c:pt>
                <c:pt idx="8" formatCode="0">
                  <c:v>125765</c:v>
                </c:pt>
                <c:pt idx="9">
                  <c:v>123202</c:v>
                </c:pt>
                <c:pt idx="10">
                  <c:v>196663</c:v>
                </c:pt>
                <c:pt idx="11">
                  <c:v>196068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22B-644C-BEBA-22A6739EFB16}"/>
            </c:ext>
          </c:extLst>
        </c:ser>
        <c:ser>
          <c:idx val="6"/>
          <c:order val="6"/>
          <c:tx>
            <c:strRef>
              <c:f>'2025 Graphs'!$D$62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'2025 Graphs'!$E$55:$P$55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Graphs'!$E$62:$P$62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D-822B-644C-BEBA-22A6739EFB16}"/>
            </c:ext>
          </c:extLst>
        </c:ser>
        <c:ser>
          <c:idx val="7"/>
          <c:order val="7"/>
          <c:tx>
            <c:strRef>
              <c:f>'2025 Graphs'!$D$63</c:f>
              <c:strCache>
                <c:ptCount val="1"/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'2025 Graphs'!$E$55:$P$55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'2025 Graphs'!$E$63:$P$63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F-822B-644C-BEBA-22A6739EFB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246486400"/>
        <c:axId val="1246488192"/>
      </c:barChart>
      <c:catAx>
        <c:axId val="124648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488192"/>
        <c:crosses val="autoZero"/>
        <c:auto val="1"/>
        <c:lblAlgn val="ctr"/>
        <c:lblOffset val="100"/>
        <c:noMultiLvlLbl val="0"/>
      </c:catAx>
      <c:valAx>
        <c:axId val="124648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46486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594956</xdr:colOff>
      <xdr:row>117</xdr:row>
      <xdr:rowOff>70154</xdr:rowOff>
    </xdr:from>
    <xdr:to>
      <xdr:col>16</xdr:col>
      <xdr:colOff>840441</xdr:colOff>
      <xdr:row>152</xdr:row>
      <xdr:rowOff>130734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25460C1-60BD-E345-82A4-81CFD1E54972}"/>
            </a:ext>
            <a:ext uri="{147F2762-F138-4A5C-976F-8EAC2B608ADB}">
              <a16:predDERef xmlns:a16="http://schemas.microsoft.com/office/drawing/2014/main" pred="{CE0A4E94-03D6-A842-850B-0C0DE2532E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830937</xdr:colOff>
      <xdr:row>10</xdr:row>
      <xdr:rowOff>88101</xdr:rowOff>
    </xdr:from>
    <xdr:to>
      <xdr:col>16</xdr:col>
      <xdr:colOff>429558</xdr:colOff>
      <xdr:row>44</xdr:row>
      <xdr:rowOff>93382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670B1188-3F55-7B67-0818-6E9F184EC6F1}"/>
            </a:ext>
            <a:ext uri="{147F2762-F138-4A5C-976F-8EAC2B608ADB}">
              <a16:predDERef xmlns:a16="http://schemas.microsoft.com/office/drawing/2014/main" pred="{D25460C1-60BD-E345-82A4-81CFD1E5497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423333</xdr:colOff>
      <xdr:row>63</xdr:row>
      <xdr:rowOff>180308</xdr:rowOff>
    </xdr:from>
    <xdr:to>
      <xdr:col>16</xdr:col>
      <xdr:colOff>1066173</xdr:colOff>
      <xdr:row>104</xdr:row>
      <xdr:rowOff>78395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C6A3545-C6C6-C57F-4B0A-48B5E0917CB7}"/>
            </a:ext>
            <a:ext uri="{147F2762-F138-4A5C-976F-8EAC2B608ADB}">
              <a16:predDERef xmlns:a16="http://schemas.microsoft.com/office/drawing/2014/main" pred="{670B1188-3F55-7B67-0818-6E9F184EC6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2247BA-2B17-E84A-A710-60CA5E8FB80B}">
  <sheetPr>
    <pageSetUpPr fitToPage="1"/>
  </sheetPr>
  <dimension ref="A1:AD61"/>
  <sheetViews>
    <sheetView tabSelected="1" zoomScale="82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65" sqref="D65"/>
    </sheetView>
  </sheetViews>
  <sheetFormatPr baseColWidth="10" defaultColWidth="10.7109375" defaultRowHeight="16"/>
  <cols>
    <col min="1" max="1" width="17" style="28" customWidth="1"/>
    <col min="2" max="2" width="12" style="6" customWidth="1"/>
    <col min="3" max="3" width="12.140625" style="6" customWidth="1"/>
    <col min="4" max="4" width="13.42578125" style="6" bestFit="1" customWidth="1"/>
    <col min="5" max="5" width="13" style="6" bestFit="1" customWidth="1"/>
    <col min="6" max="6" width="12.42578125" style="6" customWidth="1"/>
    <col min="7" max="7" width="12" style="6" customWidth="1"/>
    <col min="8" max="8" width="12.5703125" style="6" bestFit="1" customWidth="1"/>
    <col min="9" max="11" width="11.7109375" style="6" customWidth="1"/>
    <col min="12" max="12" width="12.7109375" style="6" customWidth="1"/>
    <col min="13" max="13" width="11.7109375" style="6" customWidth="1"/>
    <col min="14" max="14" width="12.5703125" style="6" customWidth="1"/>
    <col min="15" max="15" width="3.140625" style="6" customWidth="1"/>
    <col min="16" max="16" width="13.7109375" style="6" bestFit="1" customWidth="1"/>
    <col min="17" max="17" width="10.42578125" style="6" bestFit="1" customWidth="1"/>
    <col min="18" max="18" width="12.42578125" style="6" bestFit="1" customWidth="1"/>
    <col min="19" max="19" width="11.28515625" style="6" bestFit="1" customWidth="1"/>
    <col min="20" max="20" width="13" style="6" bestFit="1" customWidth="1"/>
    <col min="21" max="21" width="12.42578125" style="6" bestFit="1" customWidth="1"/>
    <col min="22" max="22" width="12.7109375" style="6" customWidth="1"/>
    <col min="23" max="23" width="12" style="6" bestFit="1" customWidth="1"/>
    <col min="24" max="24" width="12.42578125" style="6" bestFit="1" customWidth="1"/>
    <col min="25" max="25" width="13.85546875" style="6" bestFit="1" customWidth="1"/>
    <col min="26" max="26" width="12.42578125" style="6" bestFit="1" customWidth="1"/>
    <col min="27" max="27" width="11.42578125" style="6" customWidth="1"/>
    <col min="28" max="28" width="10.7109375" style="6"/>
    <col min="29" max="29" width="12" style="6" bestFit="1" customWidth="1"/>
    <col min="30" max="16384" width="10.7109375" style="6"/>
  </cols>
  <sheetData>
    <row r="1" spans="1:30">
      <c r="A1" s="4">
        <f ca="1">TODAY()</f>
        <v>45782</v>
      </c>
      <c r="B1" s="5">
        <v>45658</v>
      </c>
      <c r="C1" s="5">
        <v>45689</v>
      </c>
      <c r="D1" s="5">
        <v>45717</v>
      </c>
      <c r="E1" s="5">
        <v>45748</v>
      </c>
      <c r="F1" s="5">
        <v>45778</v>
      </c>
      <c r="G1" s="5">
        <v>45809</v>
      </c>
      <c r="H1" s="5">
        <v>45839</v>
      </c>
      <c r="I1" s="5">
        <v>45870</v>
      </c>
      <c r="J1" s="5">
        <v>45901</v>
      </c>
      <c r="K1" s="5">
        <v>45931</v>
      </c>
      <c r="L1" s="5">
        <v>45962</v>
      </c>
      <c r="M1" s="5">
        <v>45992</v>
      </c>
      <c r="N1" s="6" t="s">
        <v>30</v>
      </c>
      <c r="P1" s="6" t="s">
        <v>4</v>
      </c>
      <c r="Q1" s="6" t="s">
        <v>1</v>
      </c>
      <c r="R1" s="6" t="s">
        <v>3</v>
      </c>
      <c r="S1" s="33">
        <v>45291</v>
      </c>
      <c r="T1" s="7"/>
    </row>
    <row r="2" spans="1:30">
      <c r="A2" s="28" t="s">
        <v>0</v>
      </c>
      <c r="B2" s="8">
        <f>SUM(B3:B33)</f>
        <v>128772</v>
      </c>
      <c r="C2" s="8">
        <f>SUM(C3:C33)</f>
        <v>116023</v>
      </c>
      <c r="D2" s="8">
        <f>SUM(D3:D33)</f>
        <v>113963</v>
      </c>
      <c r="E2" s="9">
        <f>SUM(E3:E33)</f>
        <v>26987</v>
      </c>
      <c r="F2" s="10">
        <f t="shared" ref="F2:L2" si="0">SUM(F3:F33)</f>
        <v>0</v>
      </c>
      <c r="G2" s="10">
        <f t="shared" si="0"/>
        <v>0</v>
      </c>
      <c r="H2" s="8">
        <f t="shared" si="0"/>
        <v>0</v>
      </c>
      <c r="I2" s="11">
        <f>SUM(I3:I33)</f>
        <v>0</v>
      </c>
      <c r="J2" s="11">
        <f>SUM(J3:J33)</f>
        <v>0</v>
      </c>
      <c r="K2" s="10">
        <f t="shared" si="0"/>
        <v>0</v>
      </c>
      <c r="L2" s="6">
        <f t="shared" si="0"/>
        <v>0</v>
      </c>
      <c r="M2" s="12">
        <f>SUM(M3:M33)</f>
        <v>0</v>
      </c>
      <c r="N2" s="12">
        <f>SUM(B2:M2)</f>
        <v>385745</v>
      </c>
      <c r="O2" s="12"/>
      <c r="P2" s="12">
        <f>N36</f>
        <v>1147000</v>
      </c>
      <c r="Q2" s="13">
        <f>N2/P2</f>
        <v>0.33630775937227553</v>
      </c>
      <c r="R2" s="13">
        <f>P7/366</f>
        <v>0.32786885245901637</v>
      </c>
    </row>
    <row r="3" spans="1:30">
      <c r="A3" s="28">
        <v>1</v>
      </c>
      <c r="B3" s="6">
        <v>5989</v>
      </c>
      <c r="C3" s="6">
        <v>3300</v>
      </c>
      <c r="D3" s="6">
        <v>4926</v>
      </c>
      <c r="E3" s="6">
        <v>6358</v>
      </c>
      <c r="I3" s="3"/>
      <c r="M3" s="12"/>
      <c r="N3" s="12"/>
      <c r="O3" s="12"/>
      <c r="R3" s="14"/>
    </row>
    <row r="4" spans="1:30" ht="17" thickBot="1">
      <c r="A4" s="28">
        <v>2</v>
      </c>
      <c r="B4" s="6">
        <v>5126</v>
      </c>
      <c r="C4" s="6">
        <v>3162</v>
      </c>
      <c r="D4" s="6">
        <v>4526</v>
      </c>
      <c r="E4" s="6">
        <v>4950</v>
      </c>
      <c r="M4" s="12"/>
      <c r="N4" s="12"/>
      <c r="O4" s="12"/>
    </row>
    <row r="5" spans="1:30">
      <c r="A5" s="28">
        <v>3</v>
      </c>
      <c r="B5" s="6">
        <v>8293</v>
      </c>
      <c r="C5" s="6">
        <v>3975</v>
      </c>
      <c r="D5" s="6">
        <v>4067</v>
      </c>
      <c r="E5" s="6">
        <v>4046</v>
      </c>
      <c r="M5" s="12"/>
      <c r="N5" s="12"/>
      <c r="O5" s="12"/>
      <c r="P5" s="149" t="s">
        <v>33</v>
      </c>
      <c r="Q5" s="150"/>
      <c r="R5" s="150"/>
      <c r="S5" s="151"/>
    </row>
    <row r="6" spans="1:30">
      <c r="A6" s="28">
        <v>4</v>
      </c>
      <c r="B6" s="6">
        <v>8197</v>
      </c>
      <c r="C6" s="6">
        <v>3584</v>
      </c>
      <c r="D6" s="6">
        <v>4130</v>
      </c>
      <c r="E6" s="6">
        <v>3066</v>
      </c>
      <c r="M6" s="12"/>
      <c r="N6" s="12"/>
      <c r="O6" s="12"/>
      <c r="P6" s="61" t="s">
        <v>5</v>
      </c>
      <c r="Q6" s="64" t="s">
        <v>42</v>
      </c>
      <c r="R6" s="64" t="s">
        <v>43</v>
      </c>
      <c r="S6" s="62" t="s">
        <v>35</v>
      </c>
      <c r="W6" s="13"/>
    </row>
    <row r="7" spans="1:30">
      <c r="A7" s="28">
        <v>5</v>
      </c>
      <c r="B7" s="6">
        <v>7765</v>
      </c>
      <c r="C7" s="6">
        <v>8186</v>
      </c>
      <c r="D7" s="6">
        <v>7947</v>
      </c>
      <c r="E7" s="6">
        <v>2353</v>
      </c>
      <c r="M7" s="12"/>
      <c r="N7" s="12"/>
      <c r="O7" s="12"/>
      <c r="P7" s="45">
        <f>COUNT(B3:M34)</f>
        <v>120</v>
      </c>
      <c r="Q7" s="63">
        <f>(N35/365)*P7</f>
        <v>377095.89041095891</v>
      </c>
      <c r="R7" s="63">
        <f>N2</f>
        <v>385745</v>
      </c>
      <c r="S7" s="47">
        <f>R7/Q7</f>
        <v>1.0229361014240046</v>
      </c>
      <c r="V7" s="51"/>
    </row>
    <row r="8" spans="1:30">
      <c r="A8" s="28">
        <v>6</v>
      </c>
      <c r="B8" s="6">
        <v>6153</v>
      </c>
      <c r="C8" s="6">
        <v>8029</v>
      </c>
      <c r="D8" s="6">
        <v>8145</v>
      </c>
      <c r="E8" s="6">
        <v>1874</v>
      </c>
      <c r="M8" s="12"/>
      <c r="N8" s="12"/>
      <c r="O8" s="12"/>
      <c r="P8" s="66" t="s">
        <v>51</v>
      </c>
      <c r="Q8" s="67" t="s">
        <v>52</v>
      </c>
      <c r="R8" s="67" t="s">
        <v>6</v>
      </c>
      <c r="S8" s="68"/>
      <c r="V8" s="51"/>
      <c r="W8" s="13"/>
    </row>
    <row r="9" spans="1:30">
      <c r="A9" s="28">
        <v>7</v>
      </c>
      <c r="B9" s="6">
        <v>4939</v>
      </c>
      <c r="C9" s="6">
        <v>6912</v>
      </c>
      <c r="D9" s="6">
        <v>8079</v>
      </c>
      <c r="E9" s="6">
        <v>1469</v>
      </c>
      <c r="M9" s="12"/>
      <c r="N9" s="12"/>
      <c r="O9" s="12"/>
      <c r="P9" s="45">
        <f>COUNT(E3:E34)</f>
        <v>30</v>
      </c>
      <c r="Q9" s="46">
        <f>(E35/28)*P9</f>
        <v>67374.642857142855</v>
      </c>
      <c r="R9" s="46">
        <f>E2</f>
        <v>26987</v>
      </c>
      <c r="S9" s="47">
        <f>R9/Q9</f>
        <v>0.40055128837152598</v>
      </c>
      <c r="V9" s="51"/>
      <c r="W9" s="13"/>
    </row>
    <row r="10" spans="1:30">
      <c r="A10" s="28">
        <v>8</v>
      </c>
      <c r="B10" s="6">
        <v>4208</v>
      </c>
      <c r="C10" s="6">
        <v>5524</v>
      </c>
      <c r="D10" s="6">
        <v>7475</v>
      </c>
      <c r="E10" s="6">
        <v>1125</v>
      </c>
      <c r="M10" s="12"/>
      <c r="N10" s="12"/>
      <c r="O10" s="12"/>
      <c r="P10" s="152" t="s">
        <v>34</v>
      </c>
      <c r="Q10" s="153"/>
      <c r="R10" s="153"/>
      <c r="S10" s="154"/>
      <c r="V10" s="51"/>
    </row>
    <row r="11" spans="1:30">
      <c r="A11" s="28">
        <v>9</v>
      </c>
      <c r="B11" s="6">
        <v>3325</v>
      </c>
      <c r="C11" s="6">
        <v>4587</v>
      </c>
      <c r="D11" s="6">
        <v>6100</v>
      </c>
      <c r="E11" s="6">
        <v>830</v>
      </c>
      <c r="M11" s="12"/>
      <c r="N11" s="12"/>
      <c r="O11" s="12"/>
      <c r="P11" s="66" t="s">
        <v>5</v>
      </c>
      <c r="Q11" s="67" t="s">
        <v>53</v>
      </c>
      <c r="R11" s="67" t="s">
        <v>54</v>
      </c>
      <c r="S11" s="68" t="s">
        <v>35</v>
      </c>
      <c r="W11" s="13"/>
    </row>
    <row r="12" spans="1:30">
      <c r="A12" s="28">
        <v>10</v>
      </c>
      <c r="B12" s="6">
        <v>2634</v>
      </c>
      <c r="C12" s="6">
        <v>3715</v>
      </c>
      <c r="D12" s="6">
        <v>4856</v>
      </c>
      <c r="E12" s="6">
        <v>605</v>
      </c>
      <c r="M12" s="12"/>
      <c r="N12" s="12"/>
      <c r="O12" s="12"/>
      <c r="P12" s="60">
        <v>365</v>
      </c>
      <c r="Q12" s="46">
        <f>N35</f>
        <v>1147000</v>
      </c>
      <c r="R12" s="46">
        <f>N42</f>
        <v>1026022</v>
      </c>
      <c r="S12" s="47">
        <f>R12/Q12</f>
        <v>0.89452659110723631</v>
      </c>
      <c r="V12" s="51"/>
    </row>
    <row r="13" spans="1:30" ht="17" thickBot="1">
      <c r="A13" s="28">
        <v>11</v>
      </c>
      <c r="B13" s="6">
        <v>2121</v>
      </c>
      <c r="C13" s="6">
        <v>2888</v>
      </c>
      <c r="D13" s="6">
        <v>4133</v>
      </c>
      <c r="E13" s="6">
        <v>311</v>
      </c>
      <c r="M13" s="12"/>
      <c r="N13" s="12"/>
      <c r="O13" s="12"/>
      <c r="P13" s="69"/>
      <c r="Q13" s="70"/>
      <c r="R13" s="70"/>
      <c r="S13" s="71"/>
    </row>
    <row r="14" spans="1:30">
      <c r="A14" s="28">
        <v>12</v>
      </c>
      <c r="B14" s="6">
        <v>1790</v>
      </c>
      <c r="C14" s="6">
        <v>2283</v>
      </c>
      <c r="D14" s="6">
        <v>3313</v>
      </c>
      <c r="E14" s="143">
        <v>0</v>
      </c>
      <c r="M14" s="12"/>
      <c r="N14" s="12"/>
      <c r="O14" s="12"/>
      <c r="P14" s="42"/>
      <c r="Q14" s="42"/>
      <c r="R14" s="42"/>
      <c r="S14" s="42"/>
    </row>
    <row r="15" spans="1:30">
      <c r="A15" s="28">
        <v>13</v>
      </c>
      <c r="B15" s="6">
        <v>3708</v>
      </c>
      <c r="C15" s="6">
        <v>1847</v>
      </c>
      <c r="D15" s="6">
        <v>2603</v>
      </c>
      <c r="E15" s="143">
        <v>0</v>
      </c>
      <c r="M15" s="12"/>
      <c r="N15" s="12"/>
      <c r="O15" s="12"/>
      <c r="Z15" s="16"/>
      <c r="AA15" s="16"/>
      <c r="AC15" s="15"/>
      <c r="AD15" s="4"/>
    </row>
    <row r="16" spans="1:30">
      <c r="A16" s="28">
        <v>14</v>
      </c>
      <c r="B16" s="6">
        <v>5219</v>
      </c>
      <c r="C16" s="6">
        <v>1460</v>
      </c>
      <c r="D16" s="17">
        <v>2131</v>
      </c>
      <c r="E16" s="143">
        <v>0</v>
      </c>
      <c r="M16" s="12"/>
      <c r="N16" s="12"/>
      <c r="O16" s="12"/>
      <c r="P16" s="147" t="s">
        <v>36</v>
      </c>
      <c r="Q16" s="147"/>
      <c r="R16" s="147"/>
      <c r="S16" s="75">
        <f>N38</f>
        <v>385745</v>
      </c>
      <c r="Z16" s="16"/>
      <c r="AA16" s="16"/>
      <c r="AB16" s="18"/>
      <c r="AC16" s="15"/>
      <c r="AD16" s="28"/>
    </row>
    <row r="17" spans="1:30" ht="17" thickBot="1">
      <c r="A17" s="28">
        <v>15</v>
      </c>
      <c r="B17" s="6">
        <v>4677</v>
      </c>
      <c r="C17" s="6">
        <v>1133</v>
      </c>
      <c r="D17" s="6">
        <v>1735</v>
      </c>
      <c r="E17" s="144">
        <v>0</v>
      </c>
      <c r="M17" s="12"/>
      <c r="N17" s="12"/>
      <c r="O17" s="12"/>
      <c r="P17" s="155">
        <f ca="1">A1</f>
        <v>45782</v>
      </c>
      <c r="Q17" s="155"/>
      <c r="R17" s="155"/>
      <c r="S17" s="76"/>
      <c r="Z17" s="16"/>
      <c r="AA17" s="16"/>
      <c r="AB17" s="18"/>
      <c r="AC17" s="15"/>
      <c r="AD17" s="4"/>
    </row>
    <row r="18" spans="1:30" ht="17" thickTop="1">
      <c r="A18" s="28">
        <v>16</v>
      </c>
      <c r="B18" s="6">
        <v>4321</v>
      </c>
      <c r="C18" s="6">
        <v>868</v>
      </c>
      <c r="D18" s="6">
        <v>1386</v>
      </c>
      <c r="E18" s="144">
        <v>0</v>
      </c>
      <c r="M18" s="12"/>
      <c r="N18" s="12"/>
      <c r="O18" s="12"/>
      <c r="S18" s="35"/>
      <c r="Z18" s="16"/>
      <c r="AA18" s="16"/>
      <c r="AB18" s="28"/>
      <c r="AC18" s="15"/>
      <c r="AD18" s="28"/>
    </row>
    <row r="19" spans="1:30">
      <c r="A19" s="28">
        <v>17</v>
      </c>
      <c r="B19" s="6">
        <v>4167</v>
      </c>
      <c r="C19" s="6">
        <v>650</v>
      </c>
      <c r="D19" s="6">
        <v>1090</v>
      </c>
      <c r="E19" s="144">
        <v>0</v>
      </c>
      <c r="M19" s="12"/>
      <c r="P19" s="147" t="s">
        <v>45</v>
      </c>
      <c r="Q19" s="147"/>
      <c r="R19" s="147"/>
      <c r="S19" s="75">
        <f>N37</f>
        <v>1147000</v>
      </c>
      <c r="Z19" s="16"/>
      <c r="AA19" s="16"/>
      <c r="AB19" s="28"/>
      <c r="AC19" s="15"/>
      <c r="AD19" s="28"/>
    </row>
    <row r="20" spans="1:30" ht="17" thickBot="1">
      <c r="A20" s="28">
        <v>18</v>
      </c>
      <c r="B20" s="6">
        <v>4321</v>
      </c>
      <c r="C20" s="6">
        <v>477</v>
      </c>
      <c r="D20" s="6">
        <v>814</v>
      </c>
      <c r="E20" s="144">
        <v>0</v>
      </c>
      <c r="M20" s="12"/>
      <c r="N20" s="12"/>
      <c r="O20" s="12"/>
      <c r="P20" s="72"/>
      <c r="Q20" s="65"/>
      <c r="R20" s="65"/>
      <c r="S20" s="76"/>
      <c r="Z20" s="16"/>
      <c r="AA20" s="19"/>
      <c r="AB20" s="15"/>
      <c r="AC20" s="28"/>
    </row>
    <row r="21" spans="1:30" ht="17" thickTop="1">
      <c r="A21" s="28">
        <v>19</v>
      </c>
      <c r="B21" s="6">
        <v>4176</v>
      </c>
      <c r="C21" s="6">
        <v>101</v>
      </c>
      <c r="D21" s="6">
        <v>612</v>
      </c>
      <c r="E21" s="144">
        <v>0</v>
      </c>
      <c r="M21" s="12"/>
      <c r="N21" s="12"/>
      <c r="O21" s="12"/>
      <c r="S21" s="35"/>
      <c r="Z21" s="16"/>
      <c r="AA21" s="28"/>
      <c r="AC21" s="28"/>
    </row>
    <row r="22" spans="1:30">
      <c r="A22" s="28">
        <v>20</v>
      </c>
      <c r="B22" s="6">
        <v>4286</v>
      </c>
      <c r="C22" s="6">
        <v>521</v>
      </c>
      <c r="D22" s="6">
        <v>392</v>
      </c>
      <c r="E22" s="144">
        <v>0</v>
      </c>
      <c r="L22" s="3"/>
      <c r="M22" s="12"/>
      <c r="N22" s="12"/>
      <c r="O22" s="12"/>
      <c r="P22" s="147" t="s">
        <v>29</v>
      </c>
      <c r="Q22" s="147"/>
      <c r="R22" s="147"/>
      <c r="S22" s="75">
        <f>N42</f>
        <v>1026022</v>
      </c>
      <c r="U22" s="15"/>
      <c r="Z22" s="16"/>
      <c r="AA22" s="28"/>
      <c r="AC22" s="28"/>
    </row>
    <row r="23" spans="1:30" ht="17" thickBot="1">
      <c r="A23" s="28">
        <v>21</v>
      </c>
      <c r="B23" s="6">
        <v>3576</v>
      </c>
      <c r="C23" s="6">
        <v>3169</v>
      </c>
      <c r="D23" s="143">
        <v>0</v>
      </c>
      <c r="E23" s="144">
        <v>0</v>
      </c>
      <c r="G23" s="20"/>
      <c r="M23" s="12"/>
      <c r="N23" s="12"/>
      <c r="O23" s="12"/>
      <c r="P23" s="146" t="s">
        <v>37</v>
      </c>
      <c r="Q23" s="146"/>
      <c r="R23" s="146"/>
      <c r="S23" s="73"/>
      <c r="U23" s="15"/>
      <c r="Z23" s="16"/>
      <c r="AA23" s="28"/>
      <c r="AC23" s="28"/>
    </row>
    <row r="24" spans="1:30" ht="17" thickTop="1">
      <c r="A24" s="28">
        <v>22</v>
      </c>
      <c r="B24" s="6">
        <v>3055</v>
      </c>
      <c r="C24" s="6">
        <v>5200</v>
      </c>
      <c r="D24" s="143">
        <v>0</v>
      </c>
      <c r="E24" s="144">
        <v>0</v>
      </c>
      <c r="M24" s="12"/>
      <c r="N24" s="12"/>
      <c r="O24" s="12"/>
      <c r="P24" s="28"/>
      <c r="Q24" s="28"/>
      <c r="R24" s="16"/>
      <c r="S24" s="74"/>
      <c r="U24" s="15"/>
      <c r="Z24" s="16"/>
      <c r="AA24" s="28"/>
      <c r="AC24" s="28"/>
    </row>
    <row r="25" spans="1:30">
      <c r="A25" s="28">
        <v>23</v>
      </c>
      <c r="B25" s="6">
        <v>2847</v>
      </c>
      <c r="C25" s="6">
        <v>6809</v>
      </c>
      <c r="D25" s="143">
        <v>0</v>
      </c>
      <c r="E25" s="144">
        <v>0</v>
      </c>
      <c r="N25" s="12"/>
      <c r="O25" s="12"/>
      <c r="P25" s="147" t="s">
        <v>58</v>
      </c>
      <c r="Q25" s="147"/>
      <c r="R25" s="147"/>
      <c r="S25" s="49">
        <f>S16/S19</f>
        <v>0.33630775937227553</v>
      </c>
      <c r="U25" s="15"/>
      <c r="Z25" s="16"/>
      <c r="AA25" s="28"/>
      <c r="AC25" s="28"/>
    </row>
    <row r="26" spans="1:30" ht="17" thickBot="1">
      <c r="A26" s="28">
        <v>24</v>
      </c>
      <c r="B26" s="141">
        <f>2767-2767</f>
        <v>0</v>
      </c>
      <c r="C26" s="6">
        <v>8150</v>
      </c>
      <c r="D26" s="143">
        <v>0</v>
      </c>
      <c r="E26" s="144">
        <v>0</v>
      </c>
      <c r="N26" s="12"/>
      <c r="O26" s="12"/>
      <c r="P26" s="146" t="s">
        <v>46</v>
      </c>
      <c r="Q26" s="146"/>
      <c r="R26" s="146"/>
      <c r="S26" s="48"/>
      <c r="U26" s="15"/>
      <c r="Y26" s="15"/>
      <c r="Z26" s="16"/>
      <c r="AA26" s="28"/>
      <c r="AC26" s="28"/>
    </row>
    <row r="27" spans="1:30" ht="17" thickTop="1">
      <c r="A27" s="28">
        <v>25</v>
      </c>
      <c r="B27" s="141">
        <f>2475-2475</f>
        <v>0</v>
      </c>
      <c r="C27" s="6">
        <v>8181</v>
      </c>
      <c r="D27" s="143">
        <v>0</v>
      </c>
      <c r="E27" s="144">
        <v>0</v>
      </c>
      <c r="I27" s="3"/>
      <c r="N27" s="12"/>
      <c r="O27" s="12"/>
      <c r="T27" s="15"/>
      <c r="Z27" s="16"/>
      <c r="AA27" s="28"/>
      <c r="AC27" s="28"/>
    </row>
    <row r="28" spans="1:30">
      <c r="A28" s="28">
        <v>26</v>
      </c>
      <c r="B28" s="141">
        <f>2074-2074</f>
        <v>0</v>
      </c>
      <c r="C28" s="6">
        <v>8131</v>
      </c>
      <c r="D28" s="143">
        <v>0</v>
      </c>
      <c r="E28" s="144">
        <v>0</v>
      </c>
      <c r="N28" s="12"/>
      <c r="O28" s="12"/>
      <c r="T28" s="15"/>
      <c r="U28" s="15"/>
      <c r="V28" s="15"/>
      <c r="W28" s="15"/>
      <c r="Y28" s="15"/>
      <c r="Z28" s="15"/>
      <c r="AA28" s="15"/>
      <c r="AB28" s="15"/>
      <c r="AC28" s="28"/>
    </row>
    <row r="29" spans="1:30">
      <c r="A29" s="28">
        <v>27</v>
      </c>
      <c r="B29" s="6">
        <v>3663</v>
      </c>
      <c r="C29" s="6">
        <v>7311</v>
      </c>
      <c r="D29" s="6">
        <v>3500</v>
      </c>
      <c r="E29" s="144">
        <v>0</v>
      </c>
      <c r="J29" s="3"/>
      <c r="L29" s="3"/>
      <c r="N29" s="12"/>
      <c r="O29" s="12"/>
      <c r="T29" s="15"/>
    </row>
    <row r="30" spans="1:30">
      <c r="A30" s="28">
        <v>28</v>
      </c>
      <c r="B30" s="6">
        <v>6471</v>
      </c>
      <c r="C30" s="6">
        <v>5870</v>
      </c>
      <c r="D30" s="6">
        <v>8176</v>
      </c>
      <c r="E30" s="144">
        <v>0</v>
      </c>
      <c r="H30" s="3"/>
      <c r="L30" s="3"/>
      <c r="M30" s="12"/>
      <c r="N30" s="12"/>
      <c r="O30" s="12"/>
    </row>
    <row r="31" spans="1:30">
      <c r="A31" s="28">
        <v>29</v>
      </c>
      <c r="B31" s="6">
        <v>5264</v>
      </c>
      <c r="C31" s="50"/>
      <c r="D31" s="6">
        <v>8183</v>
      </c>
      <c r="E31" s="144">
        <v>0</v>
      </c>
      <c r="M31" s="12"/>
      <c r="N31" s="12"/>
      <c r="O31" s="12"/>
      <c r="T31" s="15"/>
    </row>
    <row r="32" spans="1:30">
      <c r="A32" s="28">
        <v>30</v>
      </c>
      <c r="B32" s="6">
        <v>4531</v>
      </c>
      <c r="C32" s="50"/>
      <c r="D32" s="6">
        <v>7847</v>
      </c>
      <c r="E32" s="144">
        <v>0</v>
      </c>
      <c r="M32" s="12"/>
      <c r="N32" s="12"/>
      <c r="O32" s="12"/>
    </row>
    <row r="33" spans="1:28">
      <c r="A33" s="28">
        <v>31</v>
      </c>
      <c r="B33" s="6">
        <v>3950</v>
      </c>
      <c r="C33" s="50"/>
      <c r="D33" s="6">
        <v>7797</v>
      </c>
      <c r="E33" s="50"/>
      <c r="G33" s="50"/>
      <c r="H33" s="3"/>
      <c r="J33" s="50"/>
      <c r="K33" s="12"/>
      <c r="L33" s="50"/>
      <c r="M33" s="12"/>
      <c r="N33" s="12"/>
      <c r="O33" s="12"/>
      <c r="P33" s="145" t="s">
        <v>63</v>
      </c>
    </row>
    <row r="34" spans="1:28">
      <c r="N34" s="12"/>
      <c r="O34" s="12"/>
      <c r="P34" s="6" t="s">
        <v>25</v>
      </c>
      <c r="X34" s="148"/>
      <c r="Y34" s="148"/>
    </row>
    <row r="35" spans="1:28" ht="17" thickBot="1">
      <c r="A35" s="21" t="s">
        <v>56</v>
      </c>
      <c r="B35" s="22">
        <v>167111</v>
      </c>
      <c r="C35" s="22">
        <v>162480</v>
      </c>
      <c r="D35" s="22">
        <v>114249</v>
      </c>
      <c r="E35" s="22">
        <v>62883</v>
      </c>
      <c r="F35" s="22">
        <v>36724</v>
      </c>
      <c r="G35" s="22">
        <v>21064</v>
      </c>
      <c r="H35" s="22">
        <v>71512</v>
      </c>
      <c r="I35" s="22">
        <v>69011</v>
      </c>
      <c r="J35" s="22">
        <v>62922</v>
      </c>
      <c r="K35" s="22">
        <v>119922</v>
      </c>
      <c r="L35" s="22">
        <v>117292</v>
      </c>
      <c r="M35" s="22">
        <v>141830</v>
      </c>
      <c r="N35" s="22">
        <f>SUM(B35:M35)</f>
        <v>1147000</v>
      </c>
      <c r="O35" s="12"/>
      <c r="V35" s="12"/>
      <c r="W35" s="23"/>
      <c r="X35" s="24"/>
      <c r="Y35" s="23"/>
    </row>
    <row r="36" spans="1:28" ht="17" thickTop="1">
      <c r="A36" s="28" t="s">
        <v>31</v>
      </c>
      <c r="B36" s="6">
        <v>120435</v>
      </c>
      <c r="C36" s="6">
        <v>91760</v>
      </c>
      <c r="D36" s="6">
        <v>91760</v>
      </c>
      <c r="E36" s="6">
        <v>74555</v>
      </c>
      <c r="F36" s="6">
        <v>74555</v>
      </c>
      <c r="G36" s="6">
        <v>74555</v>
      </c>
      <c r="H36" s="6">
        <v>74555</v>
      </c>
      <c r="I36" s="6">
        <v>91760</v>
      </c>
      <c r="J36" s="6">
        <v>91760</v>
      </c>
      <c r="K36" s="6">
        <v>120435</v>
      </c>
      <c r="L36" s="6">
        <v>120435</v>
      </c>
      <c r="M36" s="6">
        <v>120435</v>
      </c>
      <c r="N36" s="12">
        <f>SUM(B36:M36)</f>
        <v>1147000</v>
      </c>
      <c r="O36" s="12"/>
      <c r="P36" s="12"/>
      <c r="W36" s="24"/>
      <c r="X36" s="25"/>
    </row>
    <row r="37" spans="1:28">
      <c r="A37" s="28" t="s">
        <v>8</v>
      </c>
      <c r="B37" s="12">
        <f t="shared" ref="B37:M37" si="1">B35</f>
        <v>167111</v>
      </c>
      <c r="C37" s="12">
        <f t="shared" si="1"/>
        <v>162480</v>
      </c>
      <c r="D37" s="12">
        <f t="shared" si="1"/>
        <v>114249</v>
      </c>
      <c r="E37" s="12">
        <f t="shared" si="1"/>
        <v>62883</v>
      </c>
      <c r="F37" s="12">
        <f t="shared" si="1"/>
        <v>36724</v>
      </c>
      <c r="G37" s="12">
        <f t="shared" si="1"/>
        <v>21064</v>
      </c>
      <c r="H37" s="12">
        <f t="shared" si="1"/>
        <v>71512</v>
      </c>
      <c r="I37" s="12">
        <f t="shared" si="1"/>
        <v>69011</v>
      </c>
      <c r="J37" s="12">
        <f t="shared" si="1"/>
        <v>62922</v>
      </c>
      <c r="K37" s="12">
        <f t="shared" si="1"/>
        <v>119922</v>
      </c>
      <c r="L37" s="12">
        <f t="shared" si="1"/>
        <v>117292</v>
      </c>
      <c r="M37" s="12">
        <f t="shared" si="1"/>
        <v>141830</v>
      </c>
      <c r="N37" s="12">
        <f>SUM(B37:M37)</f>
        <v>1147000</v>
      </c>
      <c r="O37" s="12"/>
      <c r="X37" s="26"/>
    </row>
    <row r="38" spans="1:28" ht="17" thickBot="1">
      <c r="A38" s="38" t="s">
        <v>6</v>
      </c>
      <c r="B38" s="39">
        <f t="shared" ref="B38:M38" si="2">B2</f>
        <v>128772</v>
      </c>
      <c r="C38" s="39">
        <f t="shared" si="2"/>
        <v>116023</v>
      </c>
      <c r="D38" s="39">
        <f>D2</f>
        <v>113963</v>
      </c>
      <c r="E38" s="39">
        <f t="shared" si="2"/>
        <v>26987</v>
      </c>
      <c r="F38" s="39">
        <f t="shared" si="2"/>
        <v>0</v>
      </c>
      <c r="G38" s="39">
        <f t="shared" si="2"/>
        <v>0</v>
      </c>
      <c r="H38" s="39">
        <f t="shared" si="2"/>
        <v>0</v>
      </c>
      <c r="I38" s="39">
        <f t="shared" si="2"/>
        <v>0</v>
      </c>
      <c r="J38" s="39">
        <f t="shared" si="2"/>
        <v>0</v>
      </c>
      <c r="K38" s="39">
        <f t="shared" si="2"/>
        <v>0</v>
      </c>
      <c r="L38" s="39">
        <f t="shared" si="2"/>
        <v>0</v>
      </c>
      <c r="M38" s="39">
        <f t="shared" si="2"/>
        <v>0</v>
      </c>
      <c r="N38" s="40">
        <f>SUM(B38:M38)</f>
        <v>385745</v>
      </c>
      <c r="O38" s="12"/>
      <c r="P38" s="12"/>
      <c r="X38" s="26"/>
    </row>
    <row r="39" spans="1:28" ht="17" thickTop="1">
      <c r="A39" s="28" t="s">
        <v>2</v>
      </c>
      <c r="B39" s="13">
        <f t="shared" ref="B39:N39" si="3">B2/B35</f>
        <v>0.77057764001172868</v>
      </c>
      <c r="C39" s="13">
        <f t="shared" si="3"/>
        <v>0.71407557853274251</v>
      </c>
      <c r="D39" s="13">
        <f t="shared" si="3"/>
        <v>0.99749669581353007</v>
      </c>
      <c r="E39" s="13">
        <f t="shared" si="3"/>
        <v>0.42916209468377781</v>
      </c>
      <c r="F39" s="13">
        <f t="shared" si="3"/>
        <v>0</v>
      </c>
      <c r="G39" s="13">
        <f t="shared" si="3"/>
        <v>0</v>
      </c>
      <c r="H39" s="13">
        <f t="shared" si="3"/>
        <v>0</v>
      </c>
      <c r="I39" s="13">
        <f t="shared" si="3"/>
        <v>0</v>
      </c>
      <c r="J39" s="13">
        <f t="shared" si="3"/>
        <v>0</v>
      </c>
      <c r="K39" s="13">
        <f t="shared" si="3"/>
        <v>0</v>
      </c>
      <c r="L39" s="13">
        <f t="shared" si="3"/>
        <v>0</v>
      </c>
      <c r="M39" s="13">
        <f t="shared" si="3"/>
        <v>0</v>
      </c>
      <c r="N39" s="13">
        <f t="shared" si="3"/>
        <v>0.33630775937227553</v>
      </c>
      <c r="O39" s="13"/>
      <c r="P39" s="12"/>
      <c r="AB39" s="6" t="s">
        <v>25</v>
      </c>
    </row>
    <row r="40" spans="1:28">
      <c r="A40" s="58" t="s">
        <v>50</v>
      </c>
      <c r="B40" s="59">
        <f>B35</f>
        <v>167111</v>
      </c>
      <c r="C40" s="59">
        <f>B40+C35</f>
        <v>329591</v>
      </c>
      <c r="D40" s="59">
        <f>C40+D35</f>
        <v>443840</v>
      </c>
      <c r="E40" s="59">
        <f t="shared" ref="E40:M40" si="4">D40+E35</f>
        <v>506723</v>
      </c>
      <c r="F40" s="59">
        <f t="shared" si="4"/>
        <v>543447</v>
      </c>
      <c r="G40" s="59">
        <f t="shared" si="4"/>
        <v>564511</v>
      </c>
      <c r="H40" s="59">
        <f>G40+H35</f>
        <v>636023</v>
      </c>
      <c r="I40" s="59">
        <f>H40+I35</f>
        <v>705034</v>
      </c>
      <c r="J40" s="59">
        <f>I40+J35</f>
        <v>767956</v>
      </c>
      <c r="K40" s="59">
        <f>J40+K35</f>
        <v>887878</v>
      </c>
      <c r="L40" s="59">
        <f t="shared" si="4"/>
        <v>1005170</v>
      </c>
      <c r="M40" s="59">
        <f t="shared" si="4"/>
        <v>1147000</v>
      </c>
      <c r="N40" s="59">
        <f>M40</f>
        <v>1147000</v>
      </c>
      <c r="O40" s="12"/>
    </row>
    <row r="41" spans="1:28">
      <c r="A41" s="56" t="s">
        <v>49</v>
      </c>
      <c r="B41" s="57">
        <f>B38</f>
        <v>128772</v>
      </c>
      <c r="C41" s="57">
        <f>B41+C38</f>
        <v>244795</v>
      </c>
      <c r="D41" s="57">
        <f>C41+D38</f>
        <v>358758</v>
      </c>
      <c r="E41" s="57">
        <f>D41+E38</f>
        <v>385745</v>
      </c>
      <c r="F41" s="57">
        <f t="shared" ref="F41:M41" si="5">E41+F38</f>
        <v>385745</v>
      </c>
      <c r="G41" s="57">
        <f t="shared" si="5"/>
        <v>385745</v>
      </c>
      <c r="H41" s="57">
        <f t="shared" si="5"/>
        <v>385745</v>
      </c>
      <c r="I41" s="57">
        <f>H41+I38</f>
        <v>385745</v>
      </c>
      <c r="J41" s="57">
        <f>I41+J38</f>
        <v>385745</v>
      </c>
      <c r="K41" s="57">
        <f>J41+K38</f>
        <v>385745</v>
      </c>
      <c r="L41" s="57">
        <f t="shared" si="5"/>
        <v>385745</v>
      </c>
      <c r="M41" s="57">
        <f t="shared" si="5"/>
        <v>385745</v>
      </c>
      <c r="N41" s="57">
        <f>M41</f>
        <v>385745</v>
      </c>
      <c r="O41" s="78"/>
    </row>
    <row r="42" spans="1:28" ht="17" thickBot="1">
      <c r="A42" s="41" t="s">
        <v>57</v>
      </c>
      <c r="B42" s="37">
        <f>B41</f>
        <v>128772</v>
      </c>
      <c r="C42" s="37">
        <f>B42+C38</f>
        <v>244795</v>
      </c>
      <c r="D42" s="37">
        <f>C42+D38</f>
        <v>358758</v>
      </c>
      <c r="E42" s="37">
        <f>D42+E38</f>
        <v>385745</v>
      </c>
      <c r="F42" s="37">
        <f t="shared" ref="F42:M42" si="6">E42+F37</f>
        <v>422469</v>
      </c>
      <c r="G42" s="37">
        <f t="shared" si="6"/>
        <v>443533</v>
      </c>
      <c r="H42" s="37">
        <f t="shared" si="6"/>
        <v>515045</v>
      </c>
      <c r="I42" s="37">
        <f t="shared" si="6"/>
        <v>584056</v>
      </c>
      <c r="J42" s="37">
        <f t="shared" si="6"/>
        <v>646978</v>
      </c>
      <c r="K42" s="37">
        <f t="shared" si="6"/>
        <v>766900</v>
      </c>
      <c r="L42" s="37">
        <f t="shared" si="6"/>
        <v>884192</v>
      </c>
      <c r="M42" s="37">
        <f t="shared" si="6"/>
        <v>1026022</v>
      </c>
      <c r="N42" s="37">
        <f>M42</f>
        <v>1026022</v>
      </c>
      <c r="O42" s="78"/>
      <c r="P42" s="13"/>
      <c r="Q42" s="140" t="s">
        <v>55</v>
      </c>
      <c r="V42" s="6" t="s">
        <v>25</v>
      </c>
    </row>
    <row r="43" spans="1:28" ht="17" thickTop="1">
      <c r="A43" s="77"/>
      <c r="B43" s="78"/>
      <c r="C43" s="78"/>
      <c r="D43" s="78"/>
      <c r="E43" s="78"/>
      <c r="F43" s="79"/>
      <c r="G43" s="79"/>
      <c r="H43" s="79"/>
      <c r="I43" s="79"/>
      <c r="J43" s="79"/>
      <c r="K43" s="79"/>
      <c r="L43" s="79"/>
      <c r="M43" s="79"/>
      <c r="N43" s="79"/>
      <c r="O43" s="79"/>
    </row>
    <row r="44" spans="1:28" ht="17" thickBot="1">
      <c r="A44" s="52"/>
      <c r="B44" s="53"/>
      <c r="C44" s="53"/>
      <c r="D44" s="53"/>
      <c r="E44" s="53"/>
      <c r="F44" s="53"/>
      <c r="G44" s="53"/>
      <c r="H44" s="52"/>
      <c r="I44" s="52"/>
      <c r="J44" s="53"/>
      <c r="K44" s="52"/>
      <c r="L44" s="52"/>
      <c r="M44" s="53"/>
      <c r="N44" s="53"/>
      <c r="O44" s="53"/>
      <c r="P44" s="52"/>
      <c r="Q44" s="52"/>
      <c r="R44" s="52"/>
      <c r="S44" s="52"/>
      <c r="T44" s="52"/>
      <c r="U44" s="52"/>
    </row>
    <row r="45" spans="1:28">
      <c r="B45" s="34"/>
      <c r="F45" s="34"/>
      <c r="I45" s="34"/>
      <c r="J45" s="34"/>
      <c r="L45" s="29"/>
      <c r="M45" s="28"/>
      <c r="N45" s="28"/>
      <c r="O45" s="28"/>
      <c r="P45" s="16"/>
    </row>
    <row r="46" spans="1:28">
      <c r="D46" s="16"/>
      <c r="L46" s="29"/>
      <c r="M46" s="28"/>
      <c r="N46" s="28"/>
      <c r="O46" s="28"/>
      <c r="P46" s="16"/>
    </row>
    <row r="48" spans="1:28">
      <c r="L48" s="29"/>
    </row>
    <row r="49" spans="2:24">
      <c r="S49" s="16"/>
    </row>
    <row r="50" spans="2:24">
      <c r="J50" s="16"/>
      <c r="R50" s="27"/>
      <c r="S50" s="16"/>
    </row>
    <row r="51" spans="2:24">
      <c r="B51" s="30"/>
      <c r="D51" s="36"/>
      <c r="E51" s="36"/>
      <c r="F51" s="36"/>
      <c r="J51" s="29"/>
      <c r="L51" s="31"/>
    </row>
    <row r="52" spans="2:24">
      <c r="B52" s="30"/>
      <c r="D52" s="36"/>
      <c r="E52" s="36"/>
      <c r="F52" s="36"/>
      <c r="J52" s="29"/>
    </row>
    <row r="53" spans="2:24">
      <c r="B53" s="30"/>
      <c r="C53" s="30"/>
      <c r="D53" s="36"/>
      <c r="E53" s="36"/>
      <c r="F53" s="36"/>
    </row>
    <row r="54" spans="2:24">
      <c r="B54" s="30"/>
      <c r="C54" s="30"/>
      <c r="D54" s="36"/>
      <c r="E54" s="36"/>
      <c r="F54" s="36"/>
    </row>
    <row r="55" spans="2:24">
      <c r="B55" s="30"/>
      <c r="C55" s="30"/>
      <c r="D55" s="36"/>
      <c r="E55" s="36"/>
      <c r="F55" s="36"/>
      <c r="V55" s="15"/>
      <c r="W55" s="15"/>
      <c r="X55" s="15"/>
    </row>
    <row r="56" spans="2:24">
      <c r="B56" s="30"/>
      <c r="C56" s="30"/>
      <c r="D56" s="36"/>
      <c r="E56" s="36"/>
      <c r="F56" s="36"/>
      <c r="V56" s="15"/>
      <c r="W56" s="15"/>
      <c r="X56" s="15"/>
    </row>
    <row r="60" spans="2:24">
      <c r="B60" s="30"/>
      <c r="C60" s="30"/>
      <c r="D60" s="32"/>
      <c r="E60" s="32"/>
    </row>
    <row r="61" spans="2:24">
      <c r="B61" s="30"/>
      <c r="C61" s="30"/>
      <c r="D61" s="32"/>
      <c r="E61" s="32"/>
    </row>
  </sheetData>
  <mergeCells count="10">
    <mergeCell ref="P5:S5"/>
    <mergeCell ref="P10:S10"/>
    <mergeCell ref="P16:R16"/>
    <mergeCell ref="P17:R17"/>
    <mergeCell ref="P19:R19"/>
    <mergeCell ref="P23:R23"/>
    <mergeCell ref="P25:R25"/>
    <mergeCell ref="P26:R26"/>
    <mergeCell ref="X34:Y34"/>
    <mergeCell ref="P22:R22"/>
  </mergeCells>
  <printOptions headings="1"/>
  <pageMargins left="0.7" right="0.7" top="0.75" bottom="0.75" header="0.3" footer="0.3"/>
  <pageSetup paperSize="9" scale="45" orientation="landscape" r:id="rId1"/>
  <ignoredErrors>
    <ignoredError sqref="B41 E41:M4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E74CC-5543-4847-8604-7072F7543F47}">
  <sheetPr>
    <pageSetUpPr fitToPage="1"/>
  </sheetPr>
  <dimension ref="B2:T156"/>
  <sheetViews>
    <sheetView topLeftCell="A92" zoomScale="75" zoomScaleNormal="75" workbookViewId="0">
      <selection activeCell="T116" sqref="T116:T117"/>
    </sheetView>
  </sheetViews>
  <sheetFormatPr baseColWidth="10" defaultColWidth="10.7109375" defaultRowHeight="16"/>
  <cols>
    <col min="1" max="1" width="4.42578125" customWidth="1"/>
    <col min="2" max="2" width="5.28515625" customWidth="1"/>
    <col min="4" max="4" width="17.5703125" bestFit="1" customWidth="1"/>
    <col min="17" max="17" width="14.42578125" customWidth="1"/>
    <col min="18" max="18" width="5.85546875" customWidth="1"/>
    <col min="19" max="19" width="6" customWidth="1"/>
  </cols>
  <sheetData>
    <row r="2" spans="3:20">
      <c r="C2" s="55" t="s">
        <v>59</v>
      </c>
    </row>
    <row r="3" spans="3:20" ht="17" thickBot="1">
      <c r="C3" s="55"/>
    </row>
    <row r="4" spans="3:20" ht="18" thickTop="1" thickBot="1">
      <c r="C4" s="81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3"/>
    </row>
    <row r="5" spans="3:20" ht="18" thickTop="1" thickBot="1">
      <c r="C5" s="84"/>
      <c r="E5" s="97">
        <v>45658</v>
      </c>
      <c r="F5" s="97">
        <v>45689</v>
      </c>
      <c r="G5" s="97">
        <v>45717</v>
      </c>
      <c r="H5" s="97">
        <v>45748</v>
      </c>
      <c r="I5" s="97">
        <v>45778</v>
      </c>
      <c r="J5" s="97">
        <v>45809</v>
      </c>
      <c r="K5" s="97">
        <v>45839</v>
      </c>
      <c r="L5" s="97">
        <v>45870</v>
      </c>
      <c r="M5" s="97">
        <v>45901</v>
      </c>
      <c r="N5" s="97">
        <v>45931</v>
      </c>
      <c r="O5" s="97">
        <v>45962</v>
      </c>
      <c r="P5" s="97">
        <v>45992</v>
      </c>
      <c r="Q5" s="85" t="s">
        <v>30</v>
      </c>
    </row>
    <row r="6" spans="3:20" s="1" customFormat="1" ht="17" thickTop="1">
      <c r="C6" s="86"/>
      <c r="D6" s="98" t="s">
        <v>48</v>
      </c>
      <c r="E6" s="99">
        <f>'2025 Generation'!B35</f>
        <v>167111</v>
      </c>
      <c r="F6" s="99">
        <f>'2025 Generation'!C35</f>
        <v>162480</v>
      </c>
      <c r="G6" s="99">
        <f>'2025 Generation'!D35</f>
        <v>114249</v>
      </c>
      <c r="H6" s="99">
        <f>'2025 Generation'!E35</f>
        <v>62883</v>
      </c>
      <c r="I6" s="99">
        <f>'2025 Generation'!F35</f>
        <v>36724</v>
      </c>
      <c r="J6" s="99">
        <f>'2025 Generation'!G35</f>
        <v>21064</v>
      </c>
      <c r="K6" s="99">
        <f>'2025 Generation'!H35</f>
        <v>71512</v>
      </c>
      <c r="L6" s="99">
        <f>'2025 Generation'!I35</f>
        <v>69011</v>
      </c>
      <c r="M6" s="99">
        <f>'2025 Generation'!J35</f>
        <v>62922</v>
      </c>
      <c r="N6" s="99">
        <f>'2025 Generation'!K35</f>
        <v>119922</v>
      </c>
      <c r="O6" s="99">
        <f>'2025 Generation'!L35</f>
        <v>117292</v>
      </c>
      <c r="P6" s="100">
        <f>'2025 Generation'!M35</f>
        <v>141830</v>
      </c>
      <c r="Q6" s="87">
        <f>SUM(E6:P6)</f>
        <v>1147000</v>
      </c>
      <c r="R6" s="2"/>
      <c r="T6" s="1" t="s">
        <v>40</v>
      </c>
    </row>
    <row r="7" spans="3:20">
      <c r="C7" s="84"/>
      <c r="D7" s="101" t="s">
        <v>47</v>
      </c>
      <c r="E7" s="95">
        <f>'2025 Generation'!B2</f>
        <v>128772</v>
      </c>
      <c r="F7" s="95">
        <f>'2025 Generation'!C2</f>
        <v>116023</v>
      </c>
      <c r="G7" s="95">
        <f>'2025 Generation'!D2</f>
        <v>113963</v>
      </c>
      <c r="H7" s="95">
        <f>'2025 Generation'!E2</f>
        <v>26987</v>
      </c>
      <c r="I7" s="95">
        <f>'2025 Generation'!F2</f>
        <v>0</v>
      </c>
      <c r="J7" s="95">
        <f>'2025 Generation'!G2</f>
        <v>0</v>
      </c>
      <c r="K7" s="95">
        <f>'2025 Generation'!H2</f>
        <v>0</v>
      </c>
      <c r="L7" s="95">
        <f>'2025 Generation'!I2</f>
        <v>0</v>
      </c>
      <c r="M7" s="95">
        <f>'2025 Generation'!J2</f>
        <v>0</v>
      </c>
      <c r="N7" s="95">
        <f>'2025 Generation'!K2</f>
        <v>0</v>
      </c>
      <c r="O7" s="95">
        <f>'2025 Generation'!L2</f>
        <v>0</v>
      </c>
      <c r="P7" s="102">
        <f>'2025 Generation'!M2</f>
        <v>0</v>
      </c>
      <c r="Q7" s="87">
        <f>SUM(E7:P7)</f>
        <v>385745</v>
      </c>
      <c r="R7" s="1"/>
    </row>
    <row r="8" spans="3:20">
      <c r="C8" s="84"/>
      <c r="D8" s="103" t="s">
        <v>11</v>
      </c>
      <c r="E8" s="96">
        <f>'2025 Generation'!B40</f>
        <v>167111</v>
      </c>
      <c r="F8" s="96">
        <f>'2025 Generation'!C40</f>
        <v>329591</v>
      </c>
      <c r="G8" s="96">
        <f>'2025 Generation'!D40</f>
        <v>443840</v>
      </c>
      <c r="H8" s="96">
        <f>'2025 Generation'!E40</f>
        <v>506723</v>
      </c>
      <c r="I8" s="96">
        <f>'2025 Generation'!F40</f>
        <v>543447</v>
      </c>
      <c r="J8" s="96">
        <f>'2025 Generation'!G40</f>
        <v>564511</v>
      </c>
      <c r="K8" s="96">
        <f>'2025 Generation'!H40</f>
        <v>636023</v>
      </c>
      <c r="L8" s="96">
        <f>'2025 Generation'!I40</f>
        <v>705034</v>
      </c>
      <c r="M8" s="96">
        <f>'2025 Generation'!J40</f>
        <v>767956</v>
      </c>
      <c r="N8" s="96">
        <f>'2025 Generation'!K40</f>
        <v>887878</v>
      </c>
      <c r="O8" s="96">
        <f>'2025 Generation'!L40</f>
        <v>1005170</v>
      </c>
      <c r="P8" s="104">
        <f>'2025 Generation'!M40</f>
        <v>1147000</v>
      </c>
      <c r="Q8" s="87">
        <f>P8</f>
        <v>1147000</v>
      </c>
      <c r="R8" s="2"/>
      <c r="T8" t="s">
        <v>7</v>
      </c>
    </row>
    <row r="9" spans="3:20">
      <c r="C9" s="84"/>
      <c r="D9" s="105" t="s">
        <v>10</v>
      </c>
      <c r="E9" s="96">
        <f>'2025 Generation'!B41</f>
        <v>128772</v>
      </c>
      <c r="F9" s="96">
        <f>'2025 Generation'!C41</f>
        <v>244795</v>
      </c>
      <c r="G9" s="96">
        <f>'2025 Generation'!D41</f>
        <v>358758</v>
      </c>
      <c r="H9" s="96">
        <f>'2025 Generation'!E41</f>
        <v>385745</v>
      </c>
      <c r="I9" s="96">
        <f>'2025 Generation'!F41</f>
        <v>385745</v>
      </c>
      <c r="J9" s="96">
        <f>'2025 Generation'!G41</f>
        <v>385745</v>
      </c>
      <c r="K9" s="96">
        <f>'2025 Generation'!H41</f>
        <v>385745</v>
      </c>
      <c r="L9" s="96">
        <f>'2025 Generation'!I41</f>
        <v>385745</v>
      </c>
      <c r="M9" s="96">
        <f>'2025 Generation'!J41</f>
        <v>385745</v>
      </c>
      <c r="N9" s="96">
        <f>'2025 Generation'!K41</f>
        <v>385745</v>
      </c>
      <c r="O9" s="96">
        <f>'2025 Generation'!L41</f>
        <v>385745</v>
      </c>
      <c r="P9" s="104">
        <f>'2025 Generation'!M41</f>
        <v>385745</v>
      </c>
      <c r="Q9" s="87">
        <f>P9</f>
        <v>385745</v>
      </c>
      <c r="R9" s="1"/>
    </row>
    <row r="10" spans="3:20" ht="17" thickBot="1">
      <c r="C10" s="84"/>
      <c r="D10" s="106" t="s">
        <v>12</v>
      </c>
      <c r="E10" s="107">
        <f>'2025 Generation'!B42</f>
        <v>128772</v>
      </c>
      <c r="F10" s="107">
        <f>'2025 Generation'!C42</f>
        <v>244795</v>
      </c>
      <c r="G10" s="107">
        <f>'2025 Generation'!D42</f>
        <v>358758</v>
      </c>
      <c r="H10" s="107">
        <f>'2025 Generation'!E42</f>
        <v>385745</v>
      </c>
      <c r="I10" s="107">
        <f>'2025 Generation'!F42</f>
        <v>422469</v>
      </c>
      <c r="J10" s="107">
        <f>'2025 Generation'!G42</f>
        <v>443533</v>
      </c>
      <c r="K10" s="107">
        <f>'2025 Generation'!H42</f>
        <v>515045</v>
      </c>
      <c r="L10" s="107">
        <f>'2025 Generation'!I42</f>
        <v>584056</v>
      </c>
      <c r="M10" s="107">
        <f>'2025 Generation'!J42</f>
        <v>646978</v>
      </c>
      <c r="N10" s="107">
        <f>'2025 Generation'!K42</f>
        <v>766900</v>
      </c>
      <c r="O10" s="107">
        <f>'2025 Generation'!L42</f>
        <v>884192</v>
      </c>
      <c r="P10" s="108">
        <f>'2025 Generation'!M42</f>
        <v>1026022</v>
      </c>
      <c r="Q10" s="87">
        <f>P10</f>
        <v>1026022</v>
      </c>
      <c r="T10" t="s">
        <v>41</v>
      </c>
    </row>
    <row r="11" spans="3:20" ht="17" thickTop="1">
      <c r="C11" s="8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88"/>
    </row>
    <row r="12" spans="3:20">
      <c r="C12" s="84"/>
      <c r="Q12" s="88"/>
    </row>
    <row r="13" spans="3:20">
      <c r="C13" s="84"/>
      <c r="Q13" s="88"/>
    </row>
    <row r="14" spans="3:20">
      <c r="C14" s="84"/>
      <c r="Q14" s="88"/>
    </row>
    <row r="15" spans="3:20">
      <c r="C15" s="84"/>
      <c r="Q15" s="88"/>
    </row>
    <row r="16" spans="3:20">
      <c r="C16" s="84"/>
      <c r="Q16" s="88"/>
    </row>
    <row r="17" spans="3:17">
      <c r="C17" s="84"/>
      <c r="Q17" s="88"/>
    </row>
    <row r="18" spans="3:17">
      <c r="C18" s="84"/>
      <c r="Q18" s="88"/>
    </row>
    <row r="19" spans="3:17">
      <c r="C19" s="84"/>
      <c r="Q19" s="88"/>
    </row>
    <row r="20" spans="3:17">
      <c r="C20" s="84"/>
      <c r="Q20" s="88"/>
    </row>
    <row r="21" spans="3:17">
      <c r="C21" s="84"/>
      <c r="Q21" s="88"/>
    </row>
    <row r="22" spans="3:17">
      <c r="C22" s="84"/>
      <c r="Q22" s="88"/>
    </row>
    <row r="23" spans="3:17">
      <c r="C23" s="84"/>
      <c r="Q23" s="88"/>
    </row>
    <row r="24" spans="3:17">
      <c r="C24" s="84"/>
      <c r="Q24" s="88"/>
    </row>
    <row r="25" spans="3:17">
      <c r="C25" s="84"/>
      <c r="Q25" s="88"/>
    </row>
    <row r="26" spans="3:17">
      <c r="C26" s="84"/>
      <c r="Q26" s="88"/>
    </row>
    <row r="27" spans="3:17">
      <c r="C27" s="84"/>
      <c r="Q27" s="88"/>
    </row>
    <row r="28" spans="3:17">
      <c r="C28" s="84"/>
      <c r="Q28" s="88"/>
    </row>
    <row r="29" spans="3:17">
      <c r="C29" s="84"/>
      <c r="Q29" s="88"/>
    </row>
    <row r="30" spans="3:17">
      <c r="C30" s="84"/>
      <c r="Q30" s="88"/>
    </row>
    <row r="31" spans="3:17">
      <c r="C31" s="84"/>
      <c r="Q31" s="88"/>
    </row>
    <row r="32" spans="3:17">
      <c r="C32" s="84"/>
      <c r="Q32" s="88"/>
    </row>
    <row r="33" spans="3:17">
      <c r="C33" s="84"/>
      <c r="Q33" s="88"/>
    </row>
    <row r="34" spans="3:17">
      <c r="C34" s="84"/>
      <c r="Q34" s="88"/>
    </row>
    <row r="35" spans="3:17">
      <c r="C35" s="84"/>
      <c r="Q35" s="88"/>
    </row>
    <row r="36" spans="3:17">
      <c r="C36" s="84"/>
      <c r="Q36" s="88"/>
    </row>
    <row r="37" spans="3:17">
      <c r="C37" s="84"/>
      <c r="Q37" s="88"/>
    </row>
    <row r="38" spans="3:17">
      <c r="C38" s="84"/>
      <c r="Q38" s="88"/>
    </row>
    <row r="39" spans="3:17">
      <c r="C39" s="84"/>
      <c r="Q39" s="88"/>
    </row>
    <row r="40" spans="3:17">
      <c r="C40" s="84"/>
      <c r="Q40" s="88"/>
    </row>
    <row r="41" spans="3:17">
      <c r="C41" s="84"/>
      <c r="Q41" s="88"/>
    </row>
    <row r="42" spans="3:17">
      <c r="C42" s="84"/>
      <c r="Q42" s="88"/>
    </row>
    <row r="43" spans="3:17">
      <c r="C43" s="84"/>
      <c r="Q43" s="88"/>
    </row>
    <row r="44" spans="3:17">
      <c r="C44" s="84"/>
      <c r="Q44" s="88"/>
    </row>
    <row r="45" spans="3:17">
      <c r="C45" s="84"/>
      <c r="Q45" s="88"/>
    </row>
    <row r="46" spans="3:17">
      <c r="C46" s="84"/>
      <c r="E46" s="156" t="s">
        <v>44</v>
      </c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Q46" s="88"/>
    </row>
    <row r="47" spans="3:17">
      <c r="C47" s="84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Q47" s="88"/>
    </row>
    <row r="48" spans="3:17">
      <c r="C48" s="84"/>
      <c r="E48" s="156"/>
      <c r="F48" s="156"/>
      <c r="G48" s="156"/>
      <c r="H48" s="156"/>
      <c r="I48" s="156"/>
      <c r="J48" s="156"/>
      <c r="K48" s="156"/>
      <c r="L48" s="156"/>
      <c r="M48" s="156"/>
      <c r="N48" s="156"/>
      <c r="O48" s="156"/>
      <c r="Q48" s="88"/>
    </row>
    <row r="49" spans="2:19" ht="17" thickBot="1">
      <c r="C49" s="89"/>
      <c r="D49" s="90"/>
      <c r="E49" s="91"/>
      <c r="F49" s="91"/>
      <c r="G49" s="91"/>
      <c r="H49" s="91"/>
      <c r="I49" s="91"/>
      <c r="J49" s="91"/>
      <c r="K49" s="91"/>
      <c r="L49" s="91"/>
      <c r="M49" s="91"/>
      <c r="N49" s="91"/>
      <c r="O49" s="91"/>
      <c r="P49" s="90"/>
      <c r="Q49" s="92"/>
    </row>
    <row r="50" spans="2:19" ht="17" thickTop="1"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</row>
    <row r="51" spans="2:19"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</row>
    <row r="52" spans="2:19">
      <c r="C52" s="55" t="s">
        <v>61</v>
      </c>
    </row>
    <row r="53" spans="2:19" ht="17" thickBot="1">
      <c r="C53" s="55"/>
    </row>
    <row r="54" spans="2:19" ht="18" thickTop="1" thickBot="1">
      <c r="B54" s="93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3"/>
    </row>
    <row r="55" spans="2:19" ht="18" thickTop="1" thickBot="1">
      <c r="B55" s="84"/>
      <c r="E55" s="97" t="s">
        <v>13</v>
      </c>
      <c r="F55" s="97" t="s">
        <v>14</v>
      </c>
      <c r="G55" s="97" t="s">
        <v>15</v>
      </c>
      <c r="H55" s="97" t="s">
        <v>16</v>
      </c>
      <c r="I55" s="97" t="s">
        <v>17</v>
      </c>
      <c r="J55" s="97" t="s">
        <v>18</v>
      </c>
      <c r="K55" s="97" t="s">
        <v>19</v>
      </c>
      <c r="L55" s="97" t="s">
        <v>20</v>
      </c>
      <c r="M55" s="97" t="s">
        <v>21</v>
      </c>
      <c r="N55" s="97" t="s">
        <v>22</v>
      </c>
      <c r="O55" s="97" t="s">
        <v>23</v>
      </c>
      <c r="P55" s="97" t="s">
        <v>24</v>
      </c>
      <c r="Q55" s="114" t="s">
        <v>38</v>
      </c>
      <c r="R55" s="88"/>
    </row>
    <row r="56" spans="2:19" ht="17" thickTop="1">
      <c r="B56" s="84"/>
      <c r="D56" s="115" t="s">
        <v>60</v>
      </c>
      <c r="E56" s="123">
        <f>'2025 Generation'!B2</f>
        <v>128772</v>
      </c>
      <c r="F56" s="99">
        <f>'2025 Generation'!C2</f>
        <v>116023</v>
      </c>
      <c r="G56" s="99">
        <f>'2025 Generation'!D2</f>
        <v>113963</v>
      </c>
      <c r="H56" s="99">
        <f>'2025 Generation'!E2</f>
        <v>26987</v>
      </c>
      <c r="I56" s="99">
        <f>'2025 Generation'!F2</f>
        <v>0</v>
      </c>
      <c r="J56" s="99">
        <f>'2025 Generation'!G2</f>
        <v>0</v>
      </c>
      <c r="K56" s="99">
        <f>'2025 Generation'!H2</f>
        <v>0</v>
      </c>
      <c r="L56" s="99">
        <f>'2025 Generation'!I2</f>
        <v>0</v>
      </c>
      <c r="M56" s="99">
        <f>'2025 Generation'!J2</f>
        <v>0</v>
      </c>
      <c r="N56" s="99">
        <f>'2025 Generation'!K2</f>
        <v>0</v>
      </c>
      <c r="O56" s="99">
        <f>'2025 Generation'!L2</f>
        <v>0</v>
      </c>
      <c r="P56" s="99">
        <f>'2025 Generation'!M2</f>
        <v>0</v>
      </c>
      <c r="Q56" s="110">
        <f>SUM(E56:P56)</f>
        <v>385745</v>
      </c>
      <c r="R56" s="94"/>
      <c r="S56" s="44"/>
    </row>
    <row r="57" spans="2:19">
      <c r="B57" s="84"/>
      <c r="D57" s="116" t="s">
        <v>39</v>
      </c>
      <c r="E57" s="124">
        <v>170432</v>
      </c>
      <c r="F57" s="96">
        <v>206708</v>
      </c>
      <c r="G57" s="96">
        <v>102033</v>
      </c>
      <c r="H57" s="96">
        <v>111955</v>
      </c>
      <c r="I57" s="96">
        <v>5751</v>
      </c>
      <c r="J57" s="96">
        <v>21184</v>
      </c>
      <c r="K57" s="96">
        <v>48541</v>
      </c>
      <c r="L57" s="96">
        <v>163869</v>
      </c>
      <c r="M57" s="96">
        <v>61623</v>
      </c>
      <c r="N57" s="96">
        <v>66910</v>
      </c>
      <c r="O57" s="96">
        <v>70824</v>
      </c>
      <c r="P57" s="96">
        <v>198425</v>
      </c>
      <c r="Q57" s="111">
        <f t="shared" ref="Q57:Q63" si="0">SUM(E57:P57)</f>
        <v>1228255</v>
      </c>
      <c r="R57" s="94"/>
      <c r="S57" s="44"/>
    </row>
    <row r="58" spans="2:19">
      <c r="B58" s="84"/>
      <c r="D58" s="117" t="s">
        <v>32</v>
      </c>
      <c r="E58" s="124">
        <v>177845</v>
      </c>
      <c r="F58" s="96">
        <v>185005</v>
      </c>
      <c r="G58" s="96">
        <v>115078</v>
      </c>
      <c r="H58" s="96">
        <v>81858</v>
      </c>
      <c r="I58" s="96">
        <v>6047</v>
      </c>
      <c r="J58" s="96">
        <v>4193</v>
      </c>
      <c r="K58" s="96">
        <v>73488</v>
      </c>
      <c r="L58" s="96">
        <v>57132</v>
      </c>
      <c r="M58" s="96">
        <v>84993</v>
      </c>
      <c r="N58" s="96">
        <v>107726</v>
      </c>
      <c r="O58" s="96">
        <v>92920</v>
      </c>
      <c r="P58" s="96">
        <v>117683</v>
      </c>
      <c r="Q58" s="111">
        <f t="shared" si="0"/>
        <v>1103968</v>
      </c>
      <c r="R58" s="94"/>
      <c r="S58" s="44"/>
    </row>
    <row r="59" spans="2:19">
      <c r="B59" s="84"/>
      <c r="D59" s="118" t="s">
        <v>28</v>
      </c>
      <c r="E59" s="124">
        <v>187216</v>
      </c>
      <c r="F59" s="96">
        <v>213036</v>
      </c>
      <c r="G59" s="96">
        <v>84274</v>
      </c>
      <c r="H59" s="96">
        <v>65890</v>
      </c>
      <c r="I59" s="96">
        <v>125927</v>
      </c>
      <c r="J59" s="96">
        <v>63279</v>
      </c>
      <c r="K59" s="96">
        <v>101310</v>
      </c>
      <c r="L59" s="96">
        <v>66870</v>
      </c>
      <c r="M59" s="96">
        <v>37840</v>
      </c>
      <c r="N59" s="96">
        <v>191979</v>
      </c>
      <c r="O59" s="96">
        <v>180614</v>
      </c>
      <c r="P59" s="96">
        <v>120652</v>
      </c>
      <c r="Q59" s="111">
        <f t="shared" si="0"/>
        <v>1438887</v>
      </c>
      <c r="R59" s="94"/>
      <c r="S59" s="44"/>
    </row>
    <row r="60" spans="2:19">
      <c r="B60" s="84"/>
      <c r="D60" s="119" t="s">
        <v>27</v>
      </c>
      <c r="E60" s="125">
        <v>174102</v>
      </c>
      <c r="F60" s="109">
        <v>93762</v>
      </c>
      <c r="G60" s="109">
        <v>148179</v>
      </c>
      <c r="H60" s="109">
        <v>69360</v>
      </c>
      <c r="I60" s="109">
        <v>0</v>
      </c>
      <c r="J60" s="109">
        <v>11527</v>
      </c>
      <c r="K60" s="109">
        <v>0</v>
      </c>
      <c r="L60" s="109">
        <v>714</v>
      </c>
      <c r="M60" s="109">
        <v>47408</v>
      </c>
      <c r="N60" s="109">
        <v>191784</v>
      </c>
      <c r="O60" s="109">
        <v>125634</v>
      </c>
      <c r="P60" s="109">
        <v>173292</v>
      </c>
      <c r="Q60" s="111">
        <f t="shared" si="0"/>
        <v>1035762</v>
      </c>
      <c r="R60" s="94"/>
      <c r="S60" s="44"/>
    </row>
    <row r="61" spans="2:19">
      <c r="B61" s="84"/>
      <c r="D61" s="120" t="s">
        <v>26</v>
      </c>
      <c r="E61" s="126">
        <v>240212</v>
      </c>
      <c r="F61" s="95">
        <v>224977</v>
      </c>
      <c r="G61" s="95">
        <v>199794</v>
      </c>
      <c r="H61" s="96">
        <v>28348</v>
      </c>
      <c r="I61" s="95">
        <v>71003</v>
      </c>
      <c r="J61" s="95">
        <v>19538</v>
      </c>
      <c r="K61" s="95">
        <v>183111</v>
      </c>
      <c r="L61" s="96">
        <v>103655</v>
      </c>
      <c r="M61" s="96">
        <v>125765</v>
      </c>
      <c r="N61" s="95">
        <v>123202</v>
      </c>
      <c r="O61" s="95">
        <v>196663</v>
      </c>
      <c r="P61" s="95">
        <v>196068</v>
      </c>
      <c r="Q61" s="111">
        <f t="shared" si="0"/>
        <v>1712336</v>
      </c>
      <c r="R61" s="94"/>
      <c r="S61" s="44"/>
    </row>
    <row r="62" spans="2:19">
      <c r="B62" s="84"/>
      <c r="D62" s="121"/>
      <c r="E62" s="126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6"/>
      <c r="Q62" s="111">
        <f t="shared" si="0"/>
        <v>0</v>
      </c>
      <c r="R62" s="94"/>
    </row>
    <row r="63" spans="2:19" ht="17" thickBot="1">
      <c r="B63" s="84"/>
      <c r="D63" s="122"/>
      <c r="E63" s="127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3">
        <f t="shared" si="0"/>
        <v>0</v>
      </c>
      <c r="R63" s="88"/>
    </row>
    <row r="64" spans="2:19" ht="17" thickTop="1">
      <c r="B64" s="84"/>
      <c r="E64" s="54"/>
      <c r="Q64" s="80"/>
      <c r="R64" s="88"/>
    </row>
    <row r="65" spans="2:18">
      <c r="B65" s="84"/>
      <c r="R65" s="88"/>
    </row>
    <row r="66" spans="2:18">
      <c r="B66" s="84"/>
      <c r="R66" s="88"/>
    </row>
    <row r="67" spans="2:18">
      <c r="B67" s="84"/>
      <c r="R67" s="88"/>
    </row>
    <row r="68" spans="2:18">
      <c r="B68" s="84"/>
      <c r="R68" s="88"/>
    </row>
    <row r="69" spans="2:18">
      <c r="B69" s="84"/>
      <c r="R69" s="88"/>
    </row>
    <row r="70" spans="2:18">
      <c r="B70" s="84"/>
      <c r="R70" s="88"/>
    </row>
    <row r="71" spans="2:18">
      <c r="B71" s="84"/>
      <c r="R71" s="88"/>
    </row>
    <row r="72" spans="2:18">
      <c r="B72" s="84"/>
      <c r="R72" s="88"/>
    </row>
    <row r="73" spans="2:18">
      <c r="B73" s="84"/>
      <c r="R73" s="88"/>
    </row>
    <row r="74" spans="2:18">
      <c r="B74" s="84"/>
      <c r="R74" s="88"/>
    </row>
    <row r="75" spans="2:18">
      <c r="B75" s="84"/>
      <c r="R75" s="88"/>
    </row>
    <row r="76" spans="2:18">
      <c r="B76" s="84"/>
      <c r="R76" s="88"/>
    </row>
    <row r="77" spans="2:18">
      <c r="B77" s="84"/>
      <c r="R77" s="88"/>
    </row>
    <row r="78" spans="2:18">
      <c r="B78" s="84"/>
      <c r="R78" s="88"/>
    </row>
    <row r="79" spans="2:18">
      <c r="B79" s="84"/>
      <c r="R79" s="88"/>
    </row>
    <row r="80" spans="2:18">
      <c r="B80" s="84"/>
      <c r="R80" s="88"/>
    </row>
    <row r="81" spans="2:18">
      <c r="B81" s="84"/>
      <c r="R81" s="88"/>
    </row>
    <row r="82" spans="2:18">
      <c r="B82" s="84"/>
      <c r="R82" s="88"/>
    </row>
    <row r="83" spans="2:18">
      <c r="B83" s="84"/>
      <c r="R83" s="88"/>
    </row>
    <row r="84" spans="2:18">
      <c r="B84" s="84"/>
      <c r="R84" s="88"/>
    </row>
    <row r="85" spans="2:18">
      <c r="B85" s="84"/>
      <c r="R85" s="88"/>
    </row>
    <row r="86" spans="2:18">
      <c r="B86" s="84"/>
      <c r="R86" s="88"/>
    </row>
    <row r="87" spans="2:18">
      <c r="B87" s="84"/>
      <c r="R87" s="88"/>
    </row>
    <row r="88" spans="2:18">
      <c r="B88" s="84"/>
      <c r="R88" s="88"/>
    </row>
    <row r="89" spans="2:18">
      <c r="B89" s="84"/>
      <c r="R89" s="88"/>
    </row>
    <row r="90" spans="2:18">
      <c r="B90" s="84"/>
      <c r="R90" s="88"/>
    </row>
    <row r="91" spans="2:18">
      <c r="B91" s="84"/>
      <c r="R91" s="88"/>
    </row>
    <row r="92" spans="2:18">
      <c r="B92" s="84"/>
      <c r="R92" s="88"/>
    </row>
    <row r="93" spans="2:18">
      <c r="B93" s="84"/>
      <c r="R93" s="88"/>
    </row>
    <row r="94" spans="2:18">
      <c r="B94" s="84"/>
      <c r="R94" s="88"/>
    </row>
    <row r="95" spans="2:18">
      <c r="B95" s="84"/>
      <c r="R95" s="88"/>
    </row>
    <row r="96" spans="2:18">
      <c r="B96" s="84"/>
      <c r="R96" s="88"/>
    </row>
    <row r="97" spans="2:18">
      <c r="B97" s="84"/>
      <c r="R97" s="88"/>
    </row>
    <row r="98" spans="2:18">
      <c r="B98" s="84"/>
      <c r="R98" s="88"/>
    </row>
    <row r="99" spans="2:18">
      <c r="B99" s="84"/>
      <c r="R99" s="88"/>
    </row>
    <row r="100" spans="2:18">
      <c r="B100" s="84"/>
      <c r="R100" s="88"/>
    </row>
    <row r="101" spans="2:18">
      <c r="B101" s="84"/>
      <c r="R101" s="88"/>
    </row>
    <row r="102" spans="2:18">
      <c r="B102" s="84"/>
      <c r="R102" s="88"/>
    </row>
    <row r="103" spans="2:18">
      <c r="B103" s="84"/>
      <c r="R103" s="88"/>
    </row>
    <row r="104" spans="2:18">
      <c r="B104" s="84"/>
      <c r="R104" s="88"/>
    </row>
    <row r="105" spans="2:18">
      <c r="B105" s="84"/>
      <c r="R105" s="88"/>
    </row>
    <row r="106" spans="2:18" ht="17" thickBot="1">
      <c r="B106" s="89"/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90"/>
      <c r="R106" s="92"/>
    </row>
    <row r="107" spans="2:18" ht="17" thickTop="1"/>
    <row r="108" spans="2:18">
      <c r="C108" s="55" t="s">
        <v>62</v>
      </c>
    </row>
    <row r="109" spans="2:18" ht="17" thickBot="1">
      <c r="C109" s="55"/>
    </row>
    <row r="110" spans="2:18" ht="18" thickTop="1" thickBot="1">
      <c r="B110" s="93"/>
      <c r="C110" s="82"/>
      <c r="D110" s="82"/>
      <c r="E110" s="82"/>
      <c r="F110" s="82"/>
      <c r="G110" s="82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3"/>
    </row>
    <row r="111" spans="2:18" ht="18" thickTop="1" thickBot="1">
      <c r="B111" s="84"/>
      <c r="E111" s="97">
        <v>45627</v>
      </c>
      <c r="F111" s="97">
        <v>45658</v>
      </c>
      <c r="G111" s="97">
        <v>45689</v>
      </c>
      <c r="H111" s="97">
        <v>45717</v>
      </c>
      <c r="I111" s="97">
        <v>45748</v>
      </c>
      <c r="J111" s="97">
        <v>45778</v>
      </c>
      <c r="K111" s="97">
        <v>45809</v>
      </c>
      <c r="L111" s="97">
        <v>45839</v>
      </c>
      <c r="M111" s="97">
        <v>45870</v>
      </c>
      <c r="N111" s="97">
        <v>45901</v>
      </c>
      <c r="O111" s="97">
        <v>45931</v>
      </c>
      <c r="P111" s="97">
        <v>45962</v>
      </c>
      <c r="Q111" s="114" t="s">
        <v>38</v>
      </c>
      <c r="R111" s="94"/>
    </row>
    <row r="112" spans="2:18" ht="18" thickTop="1" thickBot="1">
      <c r="B112" s="84"/>
      <c r="D112" s="134" t="s">
        <v>9</v>
      </c>
      <c r="E112" s="128">
        <v>150000</v>
      </c>
      <c r="F112" s="99">
        <f>'2025 Generation'!B35</f>
        <v>167111</v>
      </c>
      <c r="G112" s="99">
        <f>'2025 Generation'!C35</f>
        <v>162480</v>
      </c>
      <c r="H112" s="99">
        <f>'2025 Generation'!D35</f>
        <v>114249</v>
      </c>
      <c r="I112" s="99">
        <f>'2025 Generation'!E35</f>
        <v>62883</v>
      </c>
      <c r="J112" s="99">
        <f>'2025 Generation'!F35</f>
        <v>36724</v>
      </c>
      <c r="K112" s="99">
        <f>'2025 Generation'!G35</f>
        <v>21064</v>
      </c>
      <c r="L112" s="99">
        <f>'2025 Generation'!H35</f>
        <v>71512</v>
      </c>
      <c r="M112" s="99">
        <f>'2025 Generation'!I35</f>
        <v>69011</v>
      </c>
      <c r="N112" s="99">
        <f>'2025 Generation'!J35</f>
        <v>62922</v>
      </c>
      <c r="O112" s="99">
        <f>'2025 Generation'!K35</f>
        <v>119922</v>
      </c>
      <c r="P112" s="99">
        <f>'2025 Generation'!L35</f>
        <v>117292</v>
      </c>
      <c r="Q112" s="110">
        <f>SUM(E112:P112)</f>
        <v>1155170</v>
      </c>
      <c r="R112" s="94"/>
    </row>
    <row r="113" spans="2:20" ht="18" thickTop="1" thickBot="1">
      <c r="B113" s="84"/>
      <c r="D113" s="135" t="s">
        <v>6</v>
      </c>
      <c r="E113" s="129">
        <v>198425</v>
      </c>
      <c r="F113" s="95">
        <f>'2025 Generation'!B38</f>
        <v>128772</v>
      </c>
      <c r="G113" s="95">
        <f>'2025 Generation'!C38</f>
        <v>116023</v>
      </c>
      <c r="H113" s="95">
        <f>'2025 Generation'!D38</f>
        <v>113963</v>
      </c>
      <c r="I113" s="95">
        <f>'2025 Generation'!E38</f>
        <v>26987</v>
      </c>
      <c r="J113" s="95">
        <f>'2025 Generation'!F38</f>
        <v>0</v>
      </c>
      <c r="K113" s="95">
        <f>'2025 Generation'!G38</f>
        <v>0</v>
      </c>
      <c r="L113" s="95">
        <f>'2025 Generation'!H38</f>
        <v>0</v>
      </c>
      <c r="M113" s="95">
        <f>'2025 Generation'!I38</f>
        <v>0</v>
      </c>
      <c r="N113" s="95">
        <f>'2025 Generation'!J38</f>
        <v>0</v>
      </c>
      <c r="O113" s="95">
        <f>'2025 Generation'!K38</f>
        <v>0</v>
      </c>
      <c r="P113" s="95">
        <f>'2025 Generation'!L38</f>
        <v>0</v>
      </c>
      <c r="Q113" s="111">
        <f>SUM(E113:P113)</f>
        <v>584170</v>
      </c>
      <c r="R113" s="88"/>
    </row>
    <row r="114" spans="2:20" ht="18" thickTop="1" thickBot="1">
      <c r="B114" s="84"/>
      <c r="D114" s="136" t="s">
        <v>11</v>
      </c>
      <c r="E114" s="130">
        <f>E112</f>
        <v>150000</v>
      </c>
      <c r="F114" s="96">
        <f>E114+F112</f>
        <v>317111</v>
      </c>
      <c r="G114" s="96">
        <f t="shared" ref="G114:P115" si="1">F114+G112</f>
        <v>479591</v>
      </c>
      <c r="H114" s="96">
        <f t="shared" si="1"/>
        <v>593840</v>
      </c>
      <c r="I114" s="96">
        <f>H114+I112</f>
        <v>656723</v>
      </c>
      <c r="J114" s="96">
        <f t="shared" si="1"/>
        <v>693447</v>
      </c>
      <c r="K114" s="96">
        <f t="shared" si="1"/>
        <v>714511</v>
      </c>
      <c r="L114" s="96">
        <f t="shared" si="1"/>
        <v>786023</v>
      </c>
      <c r="M114" s="96">
        <f t="shared" si="1"/>
        <v>855034</v>
      </c>
      <c r="N114" s="96">
        <f t="shared" si="1"/>
        <v>917956</v>
      </c>
      <c r="O114" s="96">
        <f t="shared" si="1"/>
        <v>1037878</v>
      </c>
      <c r="P114" s="96">
        <f t="shared" si="1"/>
        <v>1155170</v>
      </c>
      <c r="Q114" s="131">
        <f>Q113/Q112</f>
        <v>0.50570045967260235</v>
      </c>
      <c r="R114" s="88"/>
    </row>
    <row r="115" spans="2:20" ht="18" thickTop="1" thickBot="1">
      <c r="B115" s="84"/>
      <c r="D115" s="137" t="s">
        <v>10</v>
      </c>
      <c r="E115" s="130">
        <f>E113</f>
        <v>198425</v>
      </c>
      <c r="F115" s="96">
        <f>E115+F113</f>
        <v>327197</v>
      </c>
      <c r="G115" s="96">
        <f>F115+G113</f>
        <v>443220</v>
      </c>
      <c r="H115" s="96">
        <f>G115+H113</f>
        <v>557183</v>
      </c>
      <c r="I115" s="96">
        <f>H115+I113</f>
        <v>584170</v>
      </c>
      <c r="J115" s="96">
        <f>I115+J113</f>
        <v>584170</v>
      </c>
      <c r="K115" s="95">
        <f t="shared" si="1"/>
        <v>584170</v>
      </c>
      <c r="L115" s="95">
        <f>K115+L113</f>
        <v>584170</v>
      </c>
      <c r="M115" s="95">
        <f>L115+M113</f>
        <v>584170</v>
      </c>
      <c r="N115" s="95">
        <f t="shared" si="1"/>
        <v>584170</v>
      </c>
      <c r="O115" s="95">
        <f t="shared" si="1"/>
        <v>584170</v>
      </c>
      <c r="P115" s="95">
        <f>O115+P113</f>
        <v>584170</v>
      </c>
      <c r="Q115" s="132">
        <f>P115</f>
        <v>584170</v>
      </c>
      <c r="R115" s="88"/>
    </row>
    <row r="116" spans="2:20" ht="18" thickTop="1" thickBot="1">
      <c r="B116" s="84"/>
      <c r="D116" s="138" t="s">
        <v>12</v>
      </c>
      <c r="E116" s="133">
        <f>E115</f>
        <v>198425</v>
      </c>
      <c r="F116" s="107">
        <f>E115+F113</f>
        <v>327197</v>
      </c>
      <c r="G116" s="107">
        <f>F116+G113</f>
        <v>443220</v>
      </c>
      <c r="H116" s="107">
        <f>G116+H113</f>
        <v>557183</v>
      </c>
      <c r="I116" s="107">
        <f>H116+I113</f>
        <v>584170</v>
      </c>
      <c r="J116" s="107">
        <f t="shared" ref="J116:P116" si="2">I116+J112</f>
        <v>620894</v>
      </c>
      <c r="K116" s="107">
        <f t="shared" si="2"/>
        <v>641958</v>
      </c>
      <c r="L116" s="107">
        <f t="shared" si="2"/>
        <v>713470</v>
      </c>
      <c r="M116" s="107">
        <f t="shared" si="2"/>
        <v>782481</v>
      </c>
      <c r="N116" s="107">
        <f t="shared" si="2"/>
        <v>845403</v>
      </c>
      <c r="O116" s="107">
        <f t="shared" si="2"/>
        <v>965325</v>
      </c>
      <c r="P116" s="107">
        <f t="shared" si="2"/>
        <v>1082617</v>
      </c>
      <c r="Q116" s="113">
        <f>P116</f>
        <v>1082617</v>
      </c>
      <c r="R116" s="88"/>
      <c r="T116" s="142"/>
    </row>
    <row r="117" spans="2:20" ht="17" thickTop="1">
      <c r="B117" s="84"/>
      <c r="E117" s="54"/>
      <c r="F117" s="54"/>
      <c r="G117" s="54"/>
      <c r="H117" s="54"/>
      <c r="I117" s="54"/>
      <c r="J117" s="54"/>
      <c r="K117" s="54"/>
      <c r="L117" s="54"/>
      <c r="M117" s="54"/>
      <c r="N117" s="54"/>
      <c r="O117" s="54"/>
      <c r="P117" s="54"/>
      <c r="R117" s="88"/>
      <c r="T117" s="142"/>
    </row>
    <row r="118" spans="2:20">
      <c r="B118" s="84"/>
      <c r="R118" s="139"/>
    </row>
    <row r="119" spans="2:20">
      <c r="B119" s="84"/>
      <c r="R119" s="88"/>
    </row>
    <row r="120" spans="2:20">
      <c r="B120" s="84"/>
      <c r="R120" s="88"/>
    </row>
    <row r="121" spans="2:20">
      <c r="B121" s="84"/>
      <c r="R121" s="88"/>
    </row>
    <row r="122" spans="2:20">
      <c r="B122" s="84"/>
      <c r="R122" s="88"/>
    </row>
    <row r="123" spans="2:20">
      <c r="B123" s="84"/>
      <c r="R123" s="88"/>
    </row>
    <row r="124" spans="2:20">
      <c r="B124" s="84"/>
      <c r="R124" s="88"/>
    </row>
    <row r="125" spans="2:20">
      <c r="B125" s="84"/>
      <c r="R125" s="88"/>
    </row>
    <row r="126" spans="2:20">
      <c r="B126" s="84"/>
      <c r="R126" s="88"/>
    </row>
    <row r="127" spans="2:20">
      <c r="B127" s="84"/>
      <c r="R127" s="88"/>
    </row>
    <row r="128" spans="2:20">
      <c r="B128" s="84"/>
      <c r="R128" s="88"/>
    </row>
    <row r="129" spans="2:18">
      <c r="B129" s="84"/>
      <c r="R129" s="88"/>
    </row>
    <row r="130" spans="2:18">
      <c r="B130" s="84"/>
      <c r="R130" s="88"/>
    </row>
    <row r="131" spans="2:18">
      <c r="B131" s="84"/>
      <c r="R131" s="88"/>
    </row>
    <row r="132" spans="2:18">
      <c r="B132" s="84"/>
      <c r="R132" s="88"/>
    </row>
    <row r="133" spans="2:18">
      <c r="B133" s="84"/>
      <c r="R133" s="88"/>
    </row>
    <row r="134" spans="2:18">
      <c r="B134" s="84"/>
      <c r="R134" s="88"/>
    </row>
    <row r="135" spans="2:18">
      <c r="B135" s="84"/>
      <c r="R135" s="88"/>
    </row>
    <row r="136" spans="2:18">
      <c r="B136" s="84"/>
      <c r="R136" s="88"/>
    </row>
    <row r="137" spans="2:18">
      <c r="B137" s="84"/>
      <c r="R137" s="88"/>
    </row>
    <row r="138" spans="2:18">
      <c r="B138" s="84"/>
      <c r="R138" s="88"/>
    </row>
    <row r="139" spans="2:18">
      <c r="B139" s="84"/>
      <c r="R139" s="88"/>
    </row>
    <row r="140" spans="2:18">
      <c r="B140" s="84"/>
      <c r="R140" s="88"/>
    </row>
    <row r="141" spans="2:18">
      <c r="B141" s="84"/>
      <c r="R141" s="88"/>
    </row>
    <row r="142" spans="2:18">
      <c r="B142" s="84"/>
      <c r="R142" s="88"/>
    </row>
    <row r="143" spans="2:18">
      <c r="B143" s="84"/>
      <c r="R143" s="88"/>
    </row>
    <row r="144" spans="2:18">
      <c r="B144" s="84"/>
      <c r="R144" s="88"/>
    </row>
    <row r="145" spans="2:18">
      <c r="B145" s="84"/>
      <c r="R145" s="88"/>
    </row>
    <row r="146" spans="2:18">
      <c r="B146" s="84"/>
      <c r="R146" s="88"/>
    </row>
    <row r="147" spans="2:18">
      <c r="B147" s="84"/>
      <c r="R147" s="88"/>
    </row>
    <row r="148" spans="2:18">
      <c r="B148" s="84"/>
      <c r="R148" s="88"/>
    </row>
    <row r="149" spans="2:18">
      <c r="B149" s="84"/>
      <c r="R149" s="88"/>
    </row>
    <row r="150" spans="2:18">
      <c r="B150" s="84"/>
      <c r="R150" s="88"/>
    </row>
    <row r="151" spans="2:18">
      <c r="B151" s="84"/>
      <c r="R151" s="88"/>
    </row>
    <row r="152" spans="2:18">
      <c r="B152" s="84"/>
      <c r="R152" s="88"/>
    </row>
    <row r="153" spans="2:18">
      <c r="B153" s="84"/>
      <c r="R153" s="88"/>
    </row>
    <row r="154" spans="2:18">
      <c r="B154" s="84"/>
      <c r="R154" s="88"/>
    </row>
    <row r="155" spans="2:18" ht="17" thickBot="1">
      <c r="B155" s="89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2"/>
    </row>
    <row r="156" spans="2:18" ht="17" thickTop="1"/>
  </sheetData>
  <mergeCells count="1">
    <mergeCell ref="E46:O48"/>
  </mergeCells>
  <pageMargins left="0.7" right="0.7" top="0.75" bottom="0.75" header="0.3" footer="0.3"/>
  <pageSetup paperSize="9" scale="5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2025 Generation</vt:lpstr>
      <vt:lpstr>2025 Graphs</vt:lpstr>
      <vt:lpstr>'2025 Generation'!Print_Area</vt:lpstr>
      <vt:lpstr>'2025 Graphs'!Print_Area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 T</dc:creator>
  <cp:lastModifiedBy>Pamela Stansbury</cp:lastModifiedBy>
  <cp:lastPrinted>2025-05-01T13:33:58Z</cp:lastPrinted>
  <dcterms:created xsi:type="dcterms:W3CDTF">2018-03-17T09:03:07Z</dcterms:created>
  <dcterms:modified xsi:type="dcterms:W3CDTF">2025-05-05T12:22:19Z</dcterms:modified>
</cp:coreProperties>
</file>